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15" tabRatio="541" activeTab="7"/>
  </bookViews>
  <sheets>
    <sheet name="前期（初稿） " sheetId="13" r:id="rId1"/>
    <sheet name="前期（删除）" sheetId="10" state="hidden" r:id="rId2"/>
    <sheet name="前期计划" sheetId="8" state="hidden" r:id="rId3"/>
    <sheet name="农口计划表 (初稿)" sheetId="12" r:id="rId4"/>
    <sheet name="农口计划表 (删除)" sheetId="11" state="hidden" r:id="rId5"/>
    <sheet name="农口计划表" sheetId="7" state="hidden" r:id="rId6"/>
    <sheet name="为民办实事计划" sheetId="14" r:id="rId7"/>
    <sheet name="水库移民" sheetId="16" r:id="rId8"/>
    <sheet name="为民办实事项目" sheetId="15" state="hidden" r:id="rId9"/>
    <sheet name="库区移民计划表" sheetId="9" state="hidden" r:id="rId10"/>
  </sheets>
  <definedNames>
    <definedName name="_xlnm.Print_Area" hidden="1">#REF!</definedName>
    <definedName name="_xlnm.Print_Titles" localSheetId="2">前期计划!$4:$5</definedName>
    <definedName name="_xlnm.Print_Area" localSheetId="9">库区移民计划表!$A$1:$R$24</definedName>
    <definedName name="_xlnm.Print_Titles" localSheetId="9">库区移民计划表!$A$2:$IV$6</definedName>
    <definedName name="_xlnm.Print_Area" localSheetId="5">农口计划表!$A$1:$R$358</definedName>
    <definedName name="_xlnm.Print_Titles" localSheetId="5">农口计划表!$4:$5</definedName>
    <definedName name="_xlnm.Print_Titles" localSheetId="1">'前期（删除）'!$4:$5</definedName>
    <definedName name="_xlnm.Print_Area" localSheetId="4">'农口计划表 (删除)'!$A$1:$T$371</definedName>
    <definedName name="_xlnm.Print_Titles" localSheetId="4">'农口计划表 (删除)'!$4:$5</definedName>
    <definedName name="_xlnm.Print_Area" localSheetId="1">'前期（删除）'!$A$1:$O$264</definedName>
    <definedName name="_xlnm.Print_Area" localSheetId="3">'农口计划表 (初稿)'!$A$1:$R$132</definedName>
    <definedName name="_xlnm.Print_Titles" localSheetId="3">'农口计划表 (初稿)'!$4:$5</definedName>
    <definedName name="_xlnm.Print_Titles" localSheetId="0">'前期（初稿） '!$4:$5</definedName>
    <definedName name="_xlnm.Print_Area" localSheetId="0">'前期（初稿） '!$A$1:$L$80</definedName>
    <definedName name="_xlnm.Print_Area" localSheetId="6">为民办实事计划!$A$1:$U$15</definedName>
    <definedName name="_xlnm.Print_Titles" localSheetId="6">为民办实事计划!$1:$4</definedName>
    <definedName name="_xlnm.Print_Area" localSheetId="8" hidden="1">#REF!</definedName>
    <definedName name="_xlnm.Print_Titles" localSheetId="8">为民办实事项目!$1:$4</definedName>
  </definedNames>
  <calcPr calcId="144525"/>
</workbook>
</file>

<file path=xl/sharedStrings.xml><?xml version="1.0" encoding="utf-8"?>
<sst xmlns="http://schemas.openxmlformats.org/spreadsheetml/2006/main" count="9360" uniqueCount="2657">
  <si>
    <t>附件1</t>
  </si>
  <si>
    <t>南宁市2022年市本级财政水利前期工作投资计划建议表</t>
  </si>
  <si>
    <t>单位：万元</t>
  </si>
  <si>
    <t>序号</t>
  </si>
  <si>
    <t>项目名称</t>
  </si>
  <si>
    <t>建设规模
及建设内容</t>
  </si>
  <si>
    <t>项目
总投资</t>
  </si>
  <si>
    <t>已下达投资</t>
  </si>
  <si>
    <t>2022年计划</t>
  </si>
  <si>
    <t>责任单位</t>
  </si>
  <si>
    <t>备注</t>
  </si>
  <si>
    <t>市财政</t>
  </si>
  <si>
    <t>县区自筹</t>
  </si>
  <si>
    <t>合计</t>
  </si>
  <si>
    <t>工作内容</t>
  </si>
  <si>
    <t>横州市</t>
  </si>
  <si>
    <t>一</t>
  </si>
  <si>
    <t>中小河流治理</t>
  </si>
  <si>
    <t>横州市校椅江岸村至校椅社区河段防洪整治工程</t>
  </si>
  <si>
    <t>工程主要由护岸工程及附属建筑物组成。综合治理河长5.48km，河底清淤，全县疏浚。</t>
  </si>
  <si>
    <t>编制初设及相关专题</t>
  </si>
  <si>
    <t>横州市水利局</t>
  </si>
  <si>
    <t>宾阳县</t>
  </si>
  <si>
    <t>宾阳县南河金鸡江覃村河段整治工程</t>
  </si>
  <si>
    <t>治理河长3.7km，建设堤防、护岸及附属建筑物，清淤疏浚河道</t>
  </si>
  <si>
    <t>宾阳县水利局</t>
  </si>
  <si>
    <t>宾阳县南河石狗梨园河段整治工程</t>
  </si>
  <si>
    <t>治理河长3.5km，建设堤防、护岸及附属建筑物，清淤疏浚河道</t>
  </si>
  <si>
    <t>宾阳县南河李九江新李河段整治工程</t>
  </si>
  <si>
    <t>宾阳县南河北沟河段整治工程</t>
  </si>
  <si>
    <t>治理河长4.2km，建设堤防、护岸及附属建筑物，清淤疏浚河道</t>
  </si>
  <si>
    <t>宾阳县南河中七河段整治工程</t>
  </si>
  <si>
    <t>治理河长2.2km，建设堤防、护岸及附属建筑物，清淤疏浚河道</t>
  </si>
  <si>
    <t>二</t>
  </si>
  <si>
    <t>小流域综合治理</t>
  </si>
  <si>
    <t>宾阳县陈平江生态清洁型小流域水土保持工程</t>
  </si>
  <si>
    <t>封禁治理、生态护岸建设约2.0km、河道清淤1.0km、河堤休闲健身步道等</t>
  </si>
  <si>
    <t>编制实施方案</t>
  </si>
  <si>
    <t>三</t>
  </si>
  <si>
    <t>重点水源工程</t>
  </si>
  <si>
    <t>百合水库扩容工程</t>
  </si>
  <si>
    <t>对坝址进行培厚加高，有效库容增加130万m³，多年平均增加供水量230万m³</t>
  </si>
  <si>
    <t>编制初设报告及相关专题报告</t>
  </si>
  <si>
    <t>南宁市发展和改革委员会关于下达南宁市2021年本级财政农口前期计划和第一批水利建设项目投资计划的通知
南发改投资[2021]34号（2021年4月12日）</t>
  </si>
  <si>
    <t>上林县</t>
  </si>
  <si>
    <t>上林县高仁河生态清洁小流域水土保持工程</t>
  </si>
  <si>
    <t>封禁治理、河道疏浚、护岸工程、村庄美化、经果林种植及生态护坡（岸）等水土保持综合治理。</t>
  </si>
  <si>
    <t>上林县  水利局</t>
  </si>
  <si>
    <t>马山县</t>
  </si>
  <si>
    <t>农村供水保障工程</t>
  </si>
  <si>
    <t>马山县林圩镇集中连片供水工程</t>
  </si>
  <si>
    <t>设计供水规模13500m3/d，现状供水人口9.87万人。主要建设内容有新建取水厂、净水厂、高位水池、铺设管网等</t>
  </si>
  <si>
    <t>开展可研、初设、相关专题等编制</t>
  </si>
  <si>
    <t>马山县水利局</t>
  </si>
  <si>
    <t>马山县姑娘江上龙村六太河段治理工程</t>
  </si>
  <si>
    <t>治理河长2.8km，建设堤防、护岸及附属建筑物，清淤疏浚河道</t>
  </si>
  <si>
    <t>编制初设报告及相关专题</t>
  </si>
  <si>
    <t>马山县姑娘江大同村桥美河段治理工程</t>
  </si>
  <si>
    <t>马山县姑娘江勉圩村那便至旧街河段治理工程</t>
  </si>
  <si>
    <t>治理河长6.1km，建设堤防、护岸及附属建筑物，清淤疏浚河道</t>
  </si>
  <si>
    <t>马山县姑娘江造华河段整治工程</t>
  </si>
  <si>
    <t>马山县姑娘江下康桥至南新村桥河段整治工程</t>
  </si>
  <si>
    <t>治理河长2.6km，建设堤防、护岸及附属建筑物，清淤疏浚河道</t>
  </si>
  <si>
    <t>马山县百龙滩镇上屯生态清洁小流域水土保持工程</t>
  </si>
  <si>
    <t>马山县周鹿镇坡梅生态清洁小流域水土保持工程</t>
  </si>
  <si>
    <t>隆安县</t>
  </si>
  <si>
    <t>隆安县农村供水保障工程（一期）可行性研究</t>
  </si>
  <si>
    <r>
      <rPr>
        <sz val="10"/>
        <rFont val="宋体"/>
        <charset val="134"/>
      </rPr>
      <t>隆安县丁当片区集中供水工程日供水规模5500m</t>
    </r>
    <r>
      <rPr>
        <vertAlign val="superscript"/>
        <sz val="10"/>
        <rFont val="宋体"/>
        <charset val="134"/>
      </rPr>
      <t>3</t>
    </r>
    <r>
      <rPr>
        <sz val="10"/>
        <rFont val="宋体"/>
        <charset val="134"/>
      </rPr>
      <t>/d，供水人口18557人，主要建设内容包括新建输水管、沉淀池、过滤池、清水池、加压泵站、高位水池、配水管网、智能控制设备等；隆安县城厢镇兴阳片区集中供水工程日供水规模9000m</t>
    </r>
    <r>
      <rPr>
        <vertAlign val="superscript"/>
        <sz val="10"/>
        <rFont val="宋体"/>
        <charset val="134"/>
      </rPr>
      <t>3</t>
    </r>
    <r>
      <rPr>
        <sz val="10"/>
        <rFont val="宋体"/>
        <charset val="134"/>
      </rPr>
      <t>/d，供水人口39889人，主要建设内容包括新建集水池、输水管、厂区、沉淀池、过滤池、清水池、加压泵站、高位水池、配水管网、智能控制设备等。</t>
    </r>
  </si>
  <si>
    <t>编制可研及相关专题</t>
  </si>
  <si>
    <t>隆安县  水利局</t>
  </si>
  <si>
    <t>小流域综合治理项目</t>
  </si>
  <si>
    <t>隆安南圩镇联造村联造小流域生态清洁水土保持工程</t>
  </si>
  <si>
    <r>
      <rPr>
        <sz val="10"/>
        <rFont val="宋体"/>
        <charset val="134"/>
      </rPr>
      <t>建设内容：封禁治理、河道疏浚、护岸工程约3km、村庄美化及生态护坡（岸）等水土保持综合治理，计划治理总面积约13km</t>
    </r>
    <r>
      <rPr>
        <vertAlign val="superscript"/>
        <sz val="10"/>
        <rFont val="宋体"/>
        <charset val="134"/>
      </rPr>
      <t>2</t>
    </r>
    <r>
      <rPr>
        <sz val="10"/>
        <rFont val="宋体"/>
        <charset val="134"/>
      </rPr>
      <t>。按50万元/平方公里的投资标准进行测算。</t>
    </r>
  </si>
  <si>
    <t>兴宁区</t>
  </si>
  <si>
    <t>石楞水库扩容工程</t>
  </si>
  <si>
    <t>中型水库扩容</t>
  </si>
  <si>
    <t>兴宁区农业农村局</t>
  </si>
  <si>
    <t>西乡塘区</t>
  </si>
  <si>
    <t>水库安全鉴定及初设</t>
  </si>
  <si>
    <t>敢才、定台水库大坝降等报废论证报告编制</t>
  </si>
  <si>
    <t>完成敢才、定台2座水库大坝降等报废论证及审批</t>
  </si>
  <si>
    <t>编制水库大坝降等报废论证报告，完成评审及审批</t>
  </si>
  <si>
    <t>西乡塘区农业农村局</t>
  </si>
  <si>
    <t>良庆区</t>
  </si>
  <si>
    <t>南晓水厂管网改造工程</t>
  </si>
  <si>
    <t>对部分旧管网提升改造，管网扩网延伸，铺设巷管及入户管路，安装闸阀及水表等附属设施，建设闸阀井及排气井等内容。</t>
  </si>
  <si>
    <t>编制初步设计报告</t>
  </si>
  <si>
    <t>良庆区农业农村局</t>
  </si>
  <si>
    <t>武鸣区</t>
  </si>
  <si>
    <t>双桥河伏梁屯至大伍屯段河道治理工程</t>
  </si>
  <si>
    <t>编制项目初步设计报告及相关专题等</t>
  </si>
  <si>
    <t>武鸣区水利局</t>
  </si>
  <si>
    <t>其他水利项目</t>
  </si>
  <si>
    <t>元宵水库扩容工程</t>
  </si>
  <si>
    <t>编制可研、初设及相关专题等</t>
  </si>
  <si>
    <t>仙湖灌区续建配套与现代化改造工程</t>
  </si>
  <si>
    <t>中型灌区</t>
  </si>
  <si>
    <t>编制实施方案及相关专题等</t>
  </si>
  <si>
    <t>市直属</t>
  </si>
  <si>
    <t>南宁市隆西灌区建设方案研究</t>
  </si>
  <si>
    <t>研究隆西灌区建设的可行性</t>
  </si>
  <si>
    <t>编制方案研究报告</t>
  </si>
  <si>
    <t>南宁市水利局</t>
  </si>
  <si>
    <t>南宁市水安全保障“十四五”规划</t>
  </si>
  <si>
    <t>编制南宁市水安全保障规划</t>
  </si>
  <si>
    <t>编制南宁市水安全保障“十四五”规划</t>
  </si>
  <si>
    <t>伶俐水库及灌区方案研究</t>
  </si>
  <si>
    <t>新建大型水库</t>
  </si>
  <si>
    <t>巴更水库方案研究</t>
  </si>
  <si>
    <t>新建小型水库</t>
  </si>
  <si>
    <t>南宁市红明灌区方案研究</t>
  </si>
  <si>
    <t>研究灌区建设的可行性</t>
  </si>
  <si>
    <t>编写方案研究报告</t>
  </si>
  <si>
    <t>南宁市凤大灌区方案研究</t>
  </si>
  <si>
    <t>南宁市水资源综合规划</t>
  </si>
  <si>
    <t>配合南宁市国土空间规划，完成南宁市水资源综合规划</t>
  </si>
  <si>
    <t>编制南宁市水资源综合规划</t>
  </si>
  <si>
    <t>南宁市水资源管理服务中心</t>
  </si>
  <si>
    <t>武鸣西江河与仙湖水库联合调度水资源优化配置研究</t>
  </si>
  <si>
    <t>研究南宁市供水问题专题会议纪要〔2021〕139 号中，关于研究武鸣供水的要求，完成编制武鸣西江河与仙湖水库联合调度水资源优化配置研究报告</t>
  </si>
  <si>
    <t>编制武鸣西江河与仙湖水库联合调度水资源优化配置研究报告</t>
  </si>
  <si>
    <t>南宁市乡镇级（含千吨万人）以上饮用水水源地调查评价</t>
  </si>
  <si>
    <t>对南宁市乡镇级（含千吨万人）以上饮用水水源地在用及规划情况进行调查评价</t>
  </si>
  <si>
    <t>南宁市直属事业单位节水型单位创建</t>
  </si>
  <si>
    <t>根据南宁市最严格水资源考核和节水行动方案要求，2022年必须完成50%以上南宁市直属事业单位（120家单位）创建节水型单位，编制120套节水型单位创建申报材料</t>
  </si>
  <si>
    <t>编制120套节水型单位创建申报材料，制定节水相关管理制度，印制节水宣传资料，完成120家单位水平衡测试。</t>
  </si>
  <si>
    <t>南宁市重点企业水重复利用率核定</t>
  </si>
  <si>
    <t>根据南宁市最严格水资源考核和节水行动方案要求，开展南宁市重点企业水重复利用率核定</t>
  </si>
  <si>
    <t>开展南宁市重点企业水重复利用率核定</t>
  </si>
  <si>
    <t>南宁市十四五节水型社会建设规划</t>
  </si>
  <si>
    <t>根据水利部和水利厅要求，各市需编制完成十四五节水型社会建设规划</t>
  </si>
  <si>
    <t>南宁市2021-2025年地下水管控指标实施方案</t>
  </si>
  <si>
    <t>根据《自治区水利厅关于印发广西壮族自治区地下水管控指标的函》（桂水函〔2021〕118号），开展南宁市2021-2025年地下水管控指标实施方案编制</t>
  </si>
  <si>
    <t>编制南宁市2021-2025年地下水管控指标实施方案编制</t>
  </si>
  <si>
    <t>南宁市第一批市级重要河流生态流量（水量）保障实施方案</t>
  </si>
  <si>
    <t>提出南宁市市级重点河流生态流量考核断面及管理断面，确定断面生态流量保障目标，从河流主要控制性工程及取用水管理的调度、主要控制断面流量的监测与预警、生态流量保障的各方责任及考核等方面提出生态流量的保障措施。</t>
  </si>
  <si>
    <t>天雹水库自来水厂水处理设施改造工程</t>
  </si>
  <si>
    <t>新建尾水处理水池及其附属设施</t>
  </si>
  <si>
    <t>南宁市天雹水库管理所</t>
  </si>
  <si>
    <t>天雹水库扩容工程方案研究</t>
  </si>
  <si>
    <t>9公里隧洞连接天雹和银岭水库</t>
  </si>
  <si>
    <t xml:space="preserve">江北引水干渠可利江段至天雹水库补水工程
</t>
  </si>
  <si>
    <t>铺设1.5公里DN500管道及附属其设施</t>
  </si>
  <si>
    <t>南宁市峙村河水库水厂滤池扩建工程</t>
  </si>
  <si>
    <t>峙村河水厂建设处理能力2万m³/d的滤池一座，峙村河水厂、老虎岭水厂尾水处理设施</t>
  </si>
  <si>
    <t>南宁市峙村河水库管理所</t>
  </si>
  <si>
    <t>峙村河水库引水工程方案研究</t>
  </si>
  <si>
    <t>峙村河水库扩容（增加库容350万m³)、新建丁村河水库（库容80万m³）、新建六裂河水库（库容50万m³）。新建两条引洪隧洞（总长度1.2km）</t>
  </si>
  <si>
    <t>峙村河水库底泥调查与评价工作</t>
  </si>
  <si>
    <t>调查底泥深度、污染程度、分布区域，调查范围水域面积0.25k㎡</t>
  </si>
  <si>
    <t>编制底泥调查与评价报告</t>
  </si>
  <si>
    <t>南宁市五化灌区水利工程管理与保护范围划定实施方案</t>
  </si>
  <si>
    <t>五化灌区总干渠（总长149.2km）管理和保护范围划定；71条支渠(总长547.3km)管理和保护范围划定；闸坝、泵站等渠系附属建筑水利工程管理和保护范围划定；实地桩与公告牌设计等。</t>
  </si>
  <si>
    <t>南宁市灌区管理中心</t>
  </si>
  <si>
    <t>2021年南宁市农田灌溉水有效利用系数测算分析报告</t>
  </si>
  <si>
    <t>选取典型县和样点灌区，编制2021年南宁市农田灌溉水有效利用系数测算分析报告</t>
  </si>
  <si>
    <t>编制报告，完成自治区级考评</t>
  </si>
  <si>
    <t>南宁市灌溉试验站</t>
  </si>
  <si>
    <t>2022年南宁市农田灌溉水有效利用系数测算分析报告</t>
  </si>
  <si>
    <t>选取典型县和样点灌区，编制2022年南宁市农田灌溉水有效利用系数测算分析报告</t>
  </si>
  <si>
    <t>横州市莲塘、陶圩、石塘、平马农村供水保障工程</t>
  </si>
  <si>
    <t>工程供水人口为27.23万人，投资估算48000万元；主要建设内容为泵房、厂区及管网。具体包括：（1）取水泵房及其配套电气设备；（2）取水泵房值班室；（3）反应沉淀池；（4）虹吸池；（5）清水池；（6）集水井；（7）综合楼；（8）宿舍楼；（9）加氯、加药间；（10）仓库、检修间；（11）污泥处理系统（包含排泥池及回收池，污泥浓缩池2座，污泥平衡池，污泥脱水间）；（12）加压泵房及其配套电气设备；（13）二氧化氯发生器；全自动加药装置；（14）取水泵房离心泵；（15）加压泵房变频恒压供水设备；（16）输水管路；（17）配水管网；（18）取水泵房道路。</t>
  </si>
  <si>
    <t>编制可研方案报告、初步设计方案报告及相关专题报告</t>
  </si>
  <si>
    <t>方案内</t>
  </si>
  <si>
    <t>编制初步设计报告及水土保持方案报告</t>
  </si>
  <si>
    <t>提升方案</t>
  </si>
  <si>
    <t>六蓝灌区</t>
  </si>
  <si>
    <t>宾阳县城乡供水一体化供水网及水网配套工程三期项目</t>
  </si>
  <si>
    <t>三期项目包含宾阳县陈平镇、思陇镇等2镇集中连片规模化供水工程；宾阳县智慧供水网建设；宾阳县水资源配置水网（含供水、旱改水等）及水系连通项目</t>
  </si>
  <si>
    <t>编制可研报告及相关专题报告</t>
  </si>
  <si>
    <r>
      <rPr>
        <sz val="9"/>
        <rFont val="宋体"/>
        <charset val="134"/>
      </rPr>
      <t>宾阳县农村饮水安全保障</t>
    </r>
    <r>
      <rPr>
        <sz val="9"/>
        <rFont val="宋体"/>
        <charset val="0"/>
      </rPr>
      <t>“</t>
    </r>
    <r>
      <rPr>
        <sz val="9"/>
        <rFont val="宋体"/>
        <charset val="134"/>
      </rPr>
      <t>十四五</t>
    </r>
    <r>
      <rPr>
        <sz val="9"/>
        <rFont val="宋体"/>
        <charset val="0"/>
      </rPr>
      <t>”</t>
    </r>
    <r>
      <rPr>
        <sz val="9"/>
        <rFont val="宋体"/>
        <charset val="134"/>
      </rPr>
      <t>规划</t>
    </r>
  </si>
  <si>
    <t>编制宾阳县“十四五”期间农村饮水安全保障规划及方向</t>
  </si>
  <si>
    <t>规划与编制</t>
  </si>
  <si>
    <t>南宁市发展和改革委员会关于下达南宁市2020年农口建设项目（第一批）市本级财政投资计划的通知，南发改农经[2020]15号（2020年5月20日）</t>
  </si>
  <si>
    <t>编制初步设计报告及相关专题（水保、环评等）</t>
  </si>
  <si>
    <t>宾阳县南河明镜江河段整治工程</t>
  </si>
  <si>
    <t>治理河长4.1km，建设堤防、护岸及附属建筑物，清淤疏浚河道</t>
  </si>
  <si>
    <t>陈平江生态清洁小流域综合治理项目</t>
  </si>
  <si>
    <t>生态护岸建设约2.0km、河道清淤1.0km、河堤休闲健身步道，景观绿化、休闲公园，乡村美化、绿化、生活污水及垃圾处理设施，新建便民附属建筑物等</t>
  </si>
  <si>
    <t>四</t>
  </si>
  <si>
    <t>宾阳县水资源配置工程（郁江至宾阳引水工程）</t>
  </si>
  <si>
    <t>郁江河边新建抽水泵站（设计取水规模为6.5m³/s，设计扬程为120m），采用输水隧洞及管道输水至清平水库、桃源水库，输水管道采用球墨铸铁管，管径为2.8m，输水线路总长50km</t>
  </si>
  <si>
    <t>宾阳县陈平江引水工程</t>
  </si>
  <si>
    <t>工程引水总量1132万m3,，工程等别为V等，为小（2）型。受益人口20.3万人。新建松关引水坝、新建输水隧洞、六丁江除险清障、六丁引洪渠加固、新建上坝公路及管理房等</t>
  </si>
  <si>
    <t>编制相关专题报告</t>
  </si>
  <si>
    <t>关于下达南宁市2012年农田水利建设前期工作投资计划的通知
南发改投资[2012]65号（2012年5月16日）</t>
  </si>
  <si>
    <t>五</t>
  </si>
  <si>
    <t>水库安全鉴定</t>
  </si>
  <si>
    <t>宾阳县28座小（一）型水库大坝安全鉴定、60座小（二）型水库大坝安全鉴定</t>
  </si>
  <si>
    <t>安全鉴定</t>
  </si>
  <si>
    <t>水库除险加固工程</t>
  </si>
  <si>
    <t>（1）</t>
  </si>
  <si>
    <t>宾阳县前四水库除险加固工程</t>
  </si>
  <si>
    <t>大坝防渗灌浆，新建溢洪道，内外坡修整，及进库道路修建，新建放水设施，新建1座管理房。</t>
  </si>
  <si>
    <t>（2）</t>
  </si>
  <si>
    <t>宾阳县羊忌水库除险加固工程</t>
  </si>
  <si>
    <t>（3）</t>
  </si>
  <si>
    <t>宾阳县王保塘水库除险加固工程</t>
  </si>
  <si>
    <t>3</t>
  </si>
  <si>
    <t>宾阳县小型水库监测设施实施方案</t>
  </si>
  <si>
    <t>六</t>
  </si>
  <si>
    <t>宾阳县水库进库路工程</t>
  </si>
  <si>
    <t>共13座水库二类坝进库路</t>
  </si>
  <si>
    <t>宾阳县水毁工程维修工程</t>
  </si>
  <si>
    <t>共5处水毁工程设施维修</t>
  </si>
  <si>
    <r>
      <rPr>
        <sz val="9"/>
        <rFont val="宋体"/>
        <charset val="134"/>
      </rPr>
      <t>宾阳县水利发展与改革</t>
    </r>
    <r>
      <rPr>
        <sz val="9"/>
        <rFont val="宋体"/>
        <charset val="0"/>
      </rPr>
      <t>“</t>
    </r>
    <r>
      <rPr>
        <sz val="9"/>
        <rFont val="宋体"/>
        <charset val="134"/>
      </rPr>
      <t>十四五</t>
    </r>
    <r>
      <rPr>
        <sz val="9"/>
        <rFont val="宋体"/>
        <charset val="0"/>
      </rPr>
      <t>”</t>
    </r>
    <r>
      <rPr>
        <sz val="9"/>
        <rFont val="宋体"/>
        <charset val="134"/>
      </rPr>
      <t>规划</t>
    </r>
  </si>
  <si>
    <t>编制宾阳县“十四五”期间水利规划及方向</t>
  </si>
  <si>
    <t>上林县高仁河小流域国家水土保持重点工程</t>
  </si>
  <si>
    <t>建设内容：河道疏浚、护岸工程、村庄美化、经果林种植及生态护坡（岸）等水土保持综合治理。</t>
  </si>
  <si>
    <t>工程勘测设计工作，包括初步设计（实施方案）、招标设计、施工图设计及施工图预算编制等项目前期工作。</t>
  </si>
  <si>
    <t>南宁市上林县大龙洞水库安全鉴定</t>
  </si>
  <si>
    <t>大坝安全鉴定</t>
  </si>
  <si>
    <t>水库大坝安全鉴定</t>
  </si>
  <si>
    <t>上林县水利局</t>
  </si>
  <si>
    <t>上林县古房、天山、五村、龙门、江亚、云苏、公店八座水库大坝安全鉴定报告</t>
  </si>
  <si>
    <t>北林沟治理工程</t>
  </si>
  <si>
    <t>上林县水利工程管理与保护范围划定</t>
  </si>
  <si>
    <t>水利工程管理与保护范围划定</t>
  </si>
  <si>
    <t>广西马山县姑娘江上龙村六太河段治理工程</t>
  </si>
  <si>
    <t>建设堤防、护岸及附属建筑物，清淤疏浚河道</t>
  </si>
  <si>
    <t>初步设计达到施工图深度，并完成水土保持方案编制</t>
  </si>
  <si>
    <t>广西马山县姑娘江大同村桥美河段治理工程</t>
  </si>
  <si>
    <t>广西马山县姑娘江勉圩村那便至旧街河段治理工程</t>
  </si>
  <si>
    <t>广西马山县姑娘江造华河段整治工程</t>
  </si>
  <si>
    <t>广西马山县姑娘江下康桥至南新村桥河段整治工程</t>
  </si>
  <si>
    <t>马山县乔利河定简河段河道综合治理工程</t>
  </si>
  <si>
    <t>马山县武鸣河新杨村至杨圩村河段治理工程</t>
  </si>
  <si>
    <t>河道主要治理长度为4.5km，起点为新杨村弄摇屯，终点为杨圩村岜优屯，主要是对河岸进行衬砌，上部为生态护坡、改造机耕桥、；拦水坝、、新建下河码头等。</t>
  </si>
  <si>
    <t>马山县古零镇羊山村西湾屯河道治理工程</t>
  </si>
  <si>
    <t>道整治1060m（治理起点为西湾屯北面三甲至古零公路路涵下游，终点为下游砂石料场附近）、拆除现有进西湾屯交通桥并重建、河道整治末端拆除现有拦水坝一座并重建3部分</t>
  </si>
  <si>
    <t>初步设计达到施工图深度</t>
  </si>
  <si>
    <t>广西马山县乔老河河道治理工程（三期）</t>
  </si>
  <si>
    <t>治理河道治理长度655m，护岸、下河步级等</t>
  </si>
  <si>
    <t>初步设计达到施工图深度，</t>
  </si>
  <si>
    <t>优质稻产业基础设施——白山镇新汉村伏巴小流域治理工程</t>
  </si>
  <si>
    <t>渠道治理3880米，其中灌溉渠道1750米，排涝排洪渠道2130米；主要建设内容为：渠道拓宽与清淤、护坡护岸、便民码头、人行便桥、拦水坝等；机耕路7公里。</t>
  </si>
  <si>
    <t>完成项目前期工作</t>
  </si>
  <si>
    <t>马山县发展改革和科学技术局</t>
  </si>
  <si>
    <t>马山县小流域水土保持综合治理工程（具体名称选点后再定）</t>
  </si>
  <si>
    <t>小流域水土保持综合治理工程（现场设计后才定建设内容）</t>
  </si>
  <si>
    <t>全县选两个点进行工程勘测设计工作，包括初步设计（实施方案）、招标设计、施工图设计及施工图预算编制等项目前期工作。</t>
  </si>
  <si>
    <t>马山县六朝水库扩容工程</t>
  </si>
  <si>
    <t>大坝工程、输水工程、进库道路工程、房屋建筑工程、其他建筑工程、机电设备及安装工程、金属结构设备及安装工程等。</t>
  </si>
  <si>
    <t>马山县六朝水库除险加固工程</t>
  </si>
  <si>
    <t>大坝加固、溢洪道加固、放水设施加固等。</t>
  </si>
  <si>
    <t>2020年度小型水库大坝安全鉴定20座</t>
  </si>
  <si>
    <t>大坝安全鉴定报告编制</t>
  </si>
  <si>
    <t>编制大坝安全鉴定报告书20册</t>
  </si>
  <si>
    <t>坡楼沟治理工程</t>
  </si>
  <si>
    <t>排洪沟护岸整治、下河步级等。</t>
  </si>
  <si>
    <t>马山县大朗灌区续建配套与节水改造工程</t>
  </si>
  <si>
    <t>设计灌溉面积4.4443万亩，干渠防渗加固42km等。</t>
  </si>
  <si>
    <t>马山县北山镇北门桥拦水坝改造工程</t>
  </si>
  <si>
    <t>拆除堰坝一座，改造翻板坝1座。</t>
  </si>
  <si>
    <t>马山县永州镇胜利村排熬山塘除险加固工程</t>
  </si>
  <si>
    <r>
      <rPr>
        <sz val="10"/>
        <color theme="1"/>
        <rFont val="宋体"/>
        <charset val="134"/>
      </rPr>
      <t>隆安县丁当片区集中供水工程日供水规模5500m</t>
    </r>
    <r>
      <rPr>
        <vertAlign val="superscript"/>
        <sz val="10"/>
        <color theme="1"/>
        <rFont val="宋体"/>
        <charset val="134"/>
      </rPr>
      <t>3</t>
    </r>
    <r>
      <rPr>
        <sz val="10"/>
        <color theme="1"/>
        <rFont val="宋体"/>
        <charset val="134"/>
      </rPr>
      <t>/d，供水人口18557人，主要建设内容包括新建输水管、沉淀池、过滤池、清水池、加压泵站、高位水池、配水管网、智能控制设备等；隆安县城厢镇兴阳片区集中供水工程日供水规模9000m</t>
    </r>
    <r>
      <rPr>
        <vertAlign val="superscript"/>
        <sz val="10"/>
        <color theme="1"/>
        <rFont val="宋体"/>
        <charset val="134"/>
      </rPr>
      <t>3</t>
    </r>
    <r>
      <rPr>
        <sz val="10"/>
        <color theme="1"/>
        <rFont val="宋体"/>
        <charset val="134"/>
      </rPr>
      <t>/d，供水人口39889人，主要建设内容包括新建集水池、输水管、厂区、沉淀池、过滤池、清水池、加压泵站、高位水池、配水管网、智能控制设备等。</t>
    </r>
  </si>
  <si>
    <t>完成项目可行性研究及评审</t>
  </si>
  <si>
    <t>隆安县杨湾水厂规模化供水工程</t>
  </si>
  <si>
    <t>扩建厂区、新建反应沉淀池、过滤池、清水池各一座；新建高位水池；消毒间，铺设配水管网等</t>
  </si>
  <si>
    <t>初步设计等前期工作</t>
  </si>
  <si>
    <t>隆安县农村改水项目办公室</t>
  </si>
  <si>
    <t>隆安县屏山水厂规模化供水工程</t>
  </si>
  <si>
    <t>扩建厂区：新建反应沉淀池、过滤池、清水池各一座；新建高位水池；消毒间，铺设配水管网等</t>
  </si>
  <si>
    <t>隆安县南圩镇万朗水厂小型供水工程</t>
  </si>
  <si>
    <t>改造水厂、新建水处理设施及管网改造</t>
  </si>
  <si>
    <t>隆安县乔建镇慕恭水厂小型供水工程</t>
  </si>
  <si>
    <t>隆安县那桐镇镇流水厂小型供水工程</t>
  </si>
  <si>
    <t>隆安南圩镇联造村联造小流域水土保持综合 治理项目</t>
  </si>
  <si>
    <r>
      <rPr>
        <sz val="10"/>
        <rFont val="宋体"/>
        <charset val="134"/>
      </rPr>
      <t>建设内容：河道疏浚、护岸工程约3km、村庄美化及生态护坡（岸）等水土保持综合治理，计划治理总面积约13km</t>
    </r>
    <r>
      <rPr>
        <vertAlign val="superscript"/>
        <sz val="10"/>
        <rFont val="宋体"/>
        <charset val="134"/>
      </rPr>
      <t>2</t>
    </r>
    <r>
      <rPr>
        <sz val="10"/>
        <rFont val="宋体"/>
        <charset val="134"/>
      </rPr>
      <t>。按50万元/平方公里的投资标准进行测算。</t>
    </r>
  </si>
  <si>
    <t>隆安县杨湾河都结社区至那造水库段河道整治工程前期工作</t>
  </si>
  <si>
    <t>隆安县杨湾河爱华村坡菊屯至百朝社区迪圩屯段河道整治工程前期工作</t>
  </si>
  <si>
    <t>隆安县杨湾河爱华村内厢屯至联造村东善屯段河道整治工程前期工作</t>
  </si>
  <si>
    <t>隆安县都结乡天隆村饮用水水源建设</t>
  </si>
  <si>
    <t>山塘坝体加固，修复放水、排水设施</t>
  </si>
  <si>
    <t>完成项目初步设计、技施设计</t>
  </si>
  <si>
    <t>何德、立岜、那东二等13个水库。</t>
  </si>
  <si>
    <t>隆安县定天水库除险加固工程前期工作</t>
  </si>
  <si>
    <t>隆安县定天水库除险加固</t>
  </si>
  <si>
    <t>隆安县陇烈水库除险加固工程前期工作</t>
  </si>
  <si>
    <t>水库管理房建设前期工作</t>
  </si>
  <si>
    <t>渌礼等4个水库管理房</t>
  </si>
  <si>
    <t>布良灌区古信干渠、罗兴江西干渠防渗三面光硬化工程</t>
  </si>
  <si>
    <t>三面光硬化7公里</t>
  </si>
  <si>
    <t>勘察设计</t>
  </si>
  <si>
    <t>隆安县布良水利工程管理所</t>
  </si>
  <si>
    <t>古强支渠防渗三面光硬化工程</t>
  </si>
  <si>
    <t>三面光硬化2.1公里</t>
  </si>
  <si>
    <t>渌水江灌区主干渠应急水毁维修工程</t>
  </si>
  <si>
    <t>渌水江灌区主干渠应急水毁维修约11公里</t>
  </si>
  <si>
    <t>渌水江灌区主干渠应急水毁维修</t>
  </si>
  <si>
    <t>隆安县渌水江水利工程管理所</t>
  </si>
  <si>
    <t>那降干渠维修工程项目</t>
  </si>
  <si>
    <t>那降干渠修复重建三面光渠道38.5公里</t>
  </si>
  <si>
    <t>勘察、设计及征地等</t>
  </si>
  <si>
    <t>隆安县那降水利工程管理所</t>
  </si>
  <si>
    <t>那降灌区支渠维修工程项目</t>
  </si>
  <si>
    <t>那降灌区支渠修复重建砌砖渠道10.7公里</t>
  </si>
  <si>
    <t>那降水库进库道路修复工项目程</t>
  </si>
  <si>
    <t>那降水库进库道路修复、拓宽、重建3公里</t>
  </si>
  <si>
    <t>那降水库办公场地维护与绿化工程项目</t>
  </si>
  <si>
    <t>那降水库管理业务用房附属工程、那降水库坝脚绿化（新建围墙、场地硬化、绿化等环境美观化），新建围墙20m,场地硬化930m²,绿化带150m²，新建景观。</t>
  </si>
  <si>
    <t>勘察设计等</t>
  </si>
  <si>
    <t>隆安县乔建镇新都村排涝工程</t>
  </si>
  <si>
    <t>新建3公里左右的排涝渠道，渠道宽2m，高1.8m。建设内容：（1）渠道两边衬砌M7.5浆砌石挡墙；（2）渠道抹立面、平面砂浆；（3）底部铺筑C15混凝土；（4）附属结构（机耕桥，码头等）。</t>
  </si>
  <si>
    <t>上半年组织实施工程设计，6月左右拿到报批稿，下半年12月初实施工程建设。</t>
  </si>
  <si>
    <t>龙淰村龙闷屯排涝项目</t>
  </si>
  <si>
    <t>铺设排水水管1000米解决龙淰村龙闷屯排涝问题，受益42户177人</t>
  </si>
  <si>
    <t>乔建镇新光村排涝项目</t>
  </si>
  <si>
    <t>铺设排水管850米解决龙卧屯排涝问题，受益50户207人</t>
  </si>
  <si>
    <t>城厢镇兴阳社区排洪渠工程</t>
  </si>
  <si>
    <t>长度1500米，宽2米，高1米，250户，约700亩农田</t>
  </si>
  <si>
    <t>雁江社区南雁街耕作区排涝工程</t>
  </si>
  <si>
    <t>建设总长度200米，宽1.5米，高1.2米排涝渠，受益400人。</t>
  </si>
  <si>
    <t>43.75</t>
  </si>
  <si>
    <t>隆安县团结村底更、可乐、恒中屯排涝工程</t>
  </si>
  <si>
    <t>新建1公里左右的排涝渠道，渠道宽1.2m，高1.3m。建设内容：（1）渠道两边衬砌M7.5浆砌石挡墙；（2）渠道抹立面、平面砂浆；（3）底部铺筑C15混凝土；（4）附属结构（机耕桥，码头等）。</t>
  </si>
  <si>
    <t>隆安县屏山社区排涝工程</t>
  </si>
  <si>
    <t>新建1公里左右的排涝渠道，渠道宽2.6m，高1.8m。建设内容：（1）渠道两边衬砌M7.5浆砌石挡墙；（2）渠道抹立面、平面砂浆；（3）底部铺筑C15混凝土；（4）附属结构（机耕桥，码头等）。</t>
  </si>
  <si>
    <t>古潭乡那客水库、马村水库、姆娘水库防汛抗旱互通干渠修复工程</t>
  </si>
  <si>
    <t>长度约3500米</t>
  </si>
  <si>
    <t>勘察、设计等</t>
  </si>
  <si>
    <t>隆安县丁当电灌站</t>
  </si>
  <si>
    <t>兴宁区农村供水管网工程</t>
  </si>
  <si>
    <t>建设内容为铺设配水管道1165.566km, 12座加压泵站，459座闸阀井，207座排气井，260座排水井，36座电磁流量计井，主要建设范围覆盖三塘镇、五塘镇、昆仑镇3个乡镇29个行政村（社区）。设计供水人口14.43万人，设计供水规模近期为3.45万立方/天，远期为3.53万立方/天。</t>
  </si>
  <si>
    <t>编制可研、初设及相关专题。</t>
  </si>
  <si>
    <t>南宁市兴宁区农业农村局</t>
  </si>
  <si>
    <t>兴宁区小型水库安全鉴定</t>
  </si>
  <si>
    <t>六那、渌流、云龙、特进小型水库安全鉴定</t>
  </si>
  <si>
    <t>编制安全鉴定报告等相关工作</t>
  </si>
  <si>
    <t>石楞水库扩容</t>
  </si>
  <si>
    <t>江南区</t>
  </si>
  <si>
    <t>苏圩镇农村集中供水联网联供工程（仁德、新德、隆德片区）</t>
  </si>
  <si>
    <t>厂区、三大池，清水池、高位水池、管道铺设，供电系统等。</t>
  </si>
  <si>
    <t>可行性研究报告、勘察及相关专题报告</t>
  </si>
  <si>
    <t>江南区水利局</t>
  </si>
  <si>
    <t>延安镇和平河综合治理工程前期工作</t>
  </si>
  <si>
    <t>项目建议书及可行性研究相关专题编制</t>
  </si>
  <si>
    <t>编制项目建议书及可行性研究相关专题编制</t>
  </si>
  <si>
    <t>苏圩河河道综合治理工程前期工作</t>
  </si>
  <si>
    <t>江南区11座水库大坝安全鉴定</t>
  </si>
  <si>
    <t>六秧水、六族、红花岭、六思、坛稔、坛桑、巴逢、马安、渠翁、马琼、那河</t>
  </si>
  <si>
    <t>大坝安全评价报告编制和评审工作</t>
  </si>
  <si>
    <t>江南区21座水库雨水情及安监测前期设计</t>
  </si>
  <si>
    <t>江南区21座水库</t>
  </si>
  <si>
    <t>对江南去管辖21座水库安装水雨情及安全监测做初步设计</t>
  </si>
  <si>
    <t>水源地安全保障达标建设项目</t>
  </si>
  <si>
    <t>初步设计及相关专题编制</t>
  </si>
  <si>
    <t>初步设计及相关专题</t>
  </si>
  <si>
    <t>江南区取用水管理专项整治行动整改提升前期工作</t>
  </si>
  <si>
    <t>江南区辖区取水水资源论证编制</t>
  </si>
  <si>
    <t>水资源论证编制</t>
  </si>
  <si>
    <t>两水、武陵、雷横等13座水库大坝安全鉴定</t>
  </si>
  <si>
    <t>完成两水、武陵2座小（1）型水库，雷横、登修、那泽、坛污、定一、小万礼、九二六、雷桑、甲水、六黎、那包11座小（2）型水库大坝安全鉴定</t>
  </si>
  <si>
    <t>编制水库大坝安全评价报告，完成评审及审批</t>
  </si>
  <si>
    <t>西乡塘区水利局</t>
  </si>
  <si>
    <t>良庆区4座小二型水库安全鉴定</t>
  </si>
  <si>
    <t>关门渌、电产、红旗、六华水库</t>
  </si>
  <si>
    <t>编制4座水库安全评价报告</t>
  </si>
  <si>
    <t>城厢镇平等村集中供水工程</t>
  </si>
  <si>
    <t>城厢镇萃英村集中供水工程</t>
  </si>
  <si>
    <t xml:space="preserve">陆斡镇燕齐村集中供水工程 </t>
  </si>
  <si>
    <t>小型农村供水保障工程</t>
  </si>
  <si>
    <t>编制小型农村供水保障工程初步设计报告等</t>
  </si>
  <si>
    <t>编制项目初步设计报告等</t>
  </si>
  <si>
    <t>双桥、太平、锣圩等8个乡镇学校供水保障工程</t>
  </si>
  <si>
    <t>编制小型供水保障工程初步设计报告等</t>
  </si>
  <si>
    <t>府城集中供水东江线维修改造工程</t>
  </si>
  <si>
    <t>忠党集中供水提升改造工程</t>
  </si>
  <si>
    <t>锣圩镇弄七片农村集中供水工程</t>
  </si>
  <si>
    <t>编制项目可行性研究报告</t>
  </si>
  <si>
    <t>陆斡镇二塘片农村集中供水工程</t>
  </si>
  <si>
    <t>马头清江农村集中供水扩建工程</t>
  </si>
  <si>
    <t>两江集中供水工程水源扩建及两江社区管网改造工程</t>
  </si>
  <si>
    <t>南宁市武鸣区水利局</t>
  </si>
  <si>
    <t>香山河石梁屯至敏山段河道治理工程</t>
  </si>
  <si>
    <t>锣圩河淝阳村柒莪屯至医院码头段河道治理工程</t>
  </si>
  <si>
    <t>仙湖河六冬村至三冬拦河坝段河道治理工程</t>
  </si>
  <si>
    <t>罗波河小陆村河段小流域综合治理工程</t>
  </si>
  <si>
    <t>编制项目实施方案及相关专题等</t>
  </si>
  <si>
    <t>与中小河流治理工程重复</t>
  </si>
  <si>
    <t>赵江峡谷至四联村那学屯段小流域综合治理工程</t>
  </si>
  <si>
    <t>武鸣区乡镇集中式饮用水水源地保护工程</t>
  </si>
  <si>
    <t>对已划定的12个乡镇集中式饮用水水源地开展安全保障达标建设</t>
  </si>
  <si>
    <t>开展武鸣区乡镇集中式饮用水水源地保护工程前期工作</t>
  </si>
  <si>
    <t>那打水库除险加固工程</t>
  </si>
  <si>
    <t>忠党水库除险加固工程</t>
  </si>
  <si>
    <t>仙湖水库安全鉴定</t>
  </si>
  <si>
    <t>定标水库安全鉴定</t>
  </si>
  <si>
    <t>岜益水库安全鉴定</t>
  </si>
  <si>
    <t>黄道水库安全鉴定</t>
  </si>
  <si>
    <t>那添水库安全鉴定</t>
  </si>
  <si>
    <t>马定水库安全鉴定</t>
  </si>
  <si>
    <t>六一水库安全鉴定</t>
  </si>
  <si>
    <t>渌大水库安全鉴定</t>
  </si>
  <si>
    <t>西甲水库安全鉴定</t>
  </si>
  <si>
    <t>那望水库安全鉴定</t>
  </si>
  <si>
    <t>定罗水库安全鉴定</t>
  </si>
  <si>
    <t>增坝水库安全鉴定</t>
  </si>
  <si>
    <t>蜜蜂水库安全鉴定</t>
  </si>
  <si>
    <t>桥银水库安全鉴定</t>
  </si>
  <si>
    <t>伏山水库安全鉴定</t>
  </si>
  <si>
    <t>岜排水库安全鉴定</t>
  </si>
  <si>
    <t>元宵水库安全鉴定</t>
  </si>
  <si>
    <t>布凌水库安全鉴定</t>
  </si>
  <si>
    <t>渌羊水库安全鉴定</t>
  </si>
  <si>
    <t>江元水库安全鉴定</t>
  </si>
  <si>
    <t>凤凰水库安全鉴定</t>
  </si>
  <si>
    <t>河夫水库安全鉴定</t>
  </si>
  <si>
    <t>渌阳水库安全鉴定</t>
  </si>
  <si>
    <t>坛华水库安全鉴定</t>
  </si>
  <si>
    <t>坛磨水库安全鉴定</t>
  </si>
  <si>
    <t>坛旺水库安全鉴定</t>
  </si>
  <si>
    <t>四支水库安全鉴定</t>
  </si>
  <si>
    <t>渌漳水库安全鉴定</t>
  </si>
  <si>
    <t>四清水库安全鉴定</t>
  </si>
  <si>
    <t>那罗(二)水库安全鉴定</t>
  </si>
  <si>
    <t>渌农水库安全鉴定</t>
  </si>
  <si>
    <t>韦祖水库安全鉴定</t>
  </si>
  <si>
    <t>紫金水库安全鉴定</t>
  </si>
  <si>
    <t>明山水库安全鉴定</t>
  </si>
  <si>
    <t>尖山水库安全鉴定</t>
  </si>
  <si>
    <t>达超水库安全鉴定</t>
  </si>
  <si>
    <t>伏马水库安全鉴定</t>
  </si>
  <si>
    <t>渌两水库安全鉴定</t>
  </si>
  <si>
    <t>小型水源工程</t>
  </si>
  <si>
    <t>编制小型水源工程初步设计报告等</t>
  </si>
  <si>
    <t>编制项目工程初步设计报告</t>
  </si>
  <si>
    <t>550（11个）</t>
  </si>
  <si>
    <t>水利工程水毁修复工程</t>
  </si>
  <si>
    <t>编制水毁修复工程初步设计报告等</t>
  </si>
  <si>
    <t>编制项目可研、初设及相关专题等</t>
  </si>
  <si>
    <t>宁武水闸建设工程</t>
  </si>
  <si>
    <t>过闸流量100~1000中型</t>
  </si>
  <si>
    <t>排涝渠整治工程</t>
  </si>
  <si>
    <t>编制排涝渠整治初步设计报告等</t>
  </si>
  <si>
    <t>仙湖灌区节水配套改造工程及仙湖灌区农业水价综合改革项目</t>
  </si>
  <si>
    <t>完成项目前期设计工作及相关专题等</t>
  </si>
  <si>
    <t>完成项目前期工作及相关专题等</t>
  </si>
  <si>
    <t>友谊水库引水渠防渗硬化工程及友谊水库灌区农业水价综合改革项目</t>
  </si>
  <si>
    <t>全国自然灾害综合风险普查（水旱灾害部分）</t>
  </si>
  <si>
    <t>县级行政区干旱灾害致灾调查、200-3000平方公里中小河流洪水淹没图编制、县级干旱风险评估及水库、堤防、水闸工程隐患调查与评估、50-200平方公里河流洪水淹没图编制。</t>
  </si>
  <si>
    <t>水库（闸）防洪抢险应急预案修编</t>
  </si>
  <si>
    <t>122座水库（闸）防洪抢险应急预案修编</t>
  </si>
  <si>
    <t>基层水利服务体系建设项目</t>
  </si>
  <si>
    <t>完成项目前期设计工作</t>
  </si>
  <si>
    <t>武鸣区水系连通及农村水系综合整治试点县实施方案</t>
  </si>
  <si>
    <t>武鸣区水系连通及农村水系综合整治试点县实施方案编制</t>
  </si>
  <si>
    <t>仙湖、定标等5座水库大坝等重要特性值复核测量服务费</t>
  </si>
  <si>
    <t>仙湖、定标、桥银、苗甫和岜排等5座水库特性值进行复查复核</t>
  </si>
  <si>
    <t>对仙湖、定标、桥银、苗甫和岜排等5座水库特性值进行复查复核</t>
  </si>
  <si>
    <t>那打、元宵等4座水库大坝等重要特性值复核测量服务费</t>
  </si>
  <si>
    <t>那打、元宵、大同和那增等4座水库特性值进行复查复核</t>
  </si>
  <si>
    <t>对那打、元宵、大同和那增等4座水库特性值进行复查复核</t>
  </si>
  <si>
    <t>暮定、定罗等7座水库大坝等重要特性值复核测量服务费</t>
  </si>
  <si>
    <t>暮定、定罗、广塘、红岭、夏黄、友谊和文坛等7座水库特性值进行复查复核</t>
  </si>
  <si>
    <t>对暮定、定罗、广塘、红岭、夏黄、友谊和文坛等7座水库特性值进行复查复核</t>
  </si>
  <si>
    <t>忠党、达马等5座水库大坝等重要特性值复核测量服务费</t>
  </si>
  <si>
    <t>忠党、达马、岜益、西甲和下潘等5座水库特性值进行复查复核</t>
  </si>
  <si>
    <t>对忠党、达马、岜益、西甲和下潘等5座水库特性值进行复查复核</t>
  </si>
  <si>
    <t>峙村河水库安全鉴定</t>
  </si>
  <si>
    <t>小一型水库</t>
  </si>
  <si>
    <t>南宁市鹧鸪井水库安全鉴定</t>
  </si>
  <si>
    <t>小型水库</t>
  </si>
  <si>
    <t>开展南宁市那举派水库安全鉴定工作</t>
  </si>
  <si>
    <t>南宁市良凤江水利工程管理所</t>
  </si>
  <si>
    <t>南宁市金沙湖水库降等报废论证</t>
  </si>
  <si>
    <t>金沙湖水库降等报废论证报告编制等</t>
  </si>
  <si>
    <t>金沙湖水库降等报废论证报告编制</t>
  </si>
  <si>
    <t>南宁市金沙湖水利工程管理所</t>
  </si>
  <si>
    <t>伶俐水库方案研究</t>
  </si>
  <si>
    <t>编制方案研究</t>
  </si>
  <si>
    <t>八更水库方案研究</t>
  </si>
  <si>
    <t>根据《自治区水利厅办公室关于开展广西城镇集中式饮用水源地摸底调查及名录库更新工作的通知》，2022年9月底前开展水源地摸底调查</t>
  </si>
  <si>
    <t>南宁市水生态保护与修复及水资源资产核算研究报告</t>
  </si>
  <si>
    <t>配合国家自然资源部开展的国有资产委托代理权试点，南宁市为广西水资源所有权改革的试点城市，需完成南宁市水生态保护与修复及水资源资产核算研究报告</t>
  </si>
  <si>
    <t>南宁市201-2025年地下水管控指标实施方案</t>
  </si>
  <si>
    <t>根据《自治区水利厅关于印发广西壮族自治区地下水管控指标的函》（桂水函〔2021〕118号），开展南宁市201-2025年地下水管控指标实施方案编制</t>
  </si>
  <si>
    <t>对南宁市市级重点河流进行调查评价，提出生态流量考核断面及管理断面，确定断面生态流量保障目标，从河流主要控制性工程及取用水管理的调度、主要控制断面流量的监测与预警、生态流量保障的各方责任及考核等方面提出生态流量的保障措施。</t>
  </si>
  <si>
    <t>南宁市天雹水库库区道路维修工程</t>
  </si>
  <si>
    <t>天雹库区道路维修损坏部分，全段1.6公里进行铺设沥青道路改造。</t>
  </si>
  <si>
    <t>12（设计费）</t>
  </si>
  <si>
    <t>南宁市天雹水库大坝安全监测系统及雨水情测报系统升级改造</t>
  </si>
  <si>
    <t>天雹水库大坝安全监测系统及雨水情测报系统升级改造的内容包括：主坝渗流监测，东、西副坝变形监测，自动采集系统的升级改造，雨水情测报（包括洪水预警）系统等。</t>
  </si>
  <si>
    <t>15（设计费）</t>
  </si>
  <si>
    <t>天雹水库自来水厂尾水处理工程</t>
  </si>
  <si>
    <t>方案研究</t>
  </si>
  <si>
    <t xml:space="preserve">天雹水库应急补水工程
</t>
  </si>
  <si>
    <t>南宁市老虎岭水厂排泥水处理工程</t>
  </si>
  <si>
    <t>生产能力为2.3万m³/d的配套排泥水处理及设施</t>
  </si>
  <si>
    <t>南宁市峙村河水厂滤池扩建工程</t>
  </si>
  <si>
    <t>建设处理能力2万m³/d的滤池一座</t>
  </si>
  <si>
    <t>峙村河水库扩容、新建丁村河水库、新建六裂河水库、新建两条引洪隧洞</t>
  </si>
  <si>
    <t>罗伞岭水库除险加固初步设计</t>
  </si>
  <si>
    <t>护坡重建、溢洪道清淤加固、放水设施封堵</t>
  </si>
  <si>
    <t>南宁市五化灌区水利工程管理与保护范围划定实施方案报告编制</t>
  </si>
  <si>
    <t>广西南宁市五化灌区标准化规范化管理建设及实施方案报告编制</t>
  </si>
  <si>
    <t>组织管理、安全管理、工程管理、供用水管理、经济管理等共5类27项指标，以及保障措施等；标准化规范化管理建设需要的各管理手册编制、操作手册、各台账等27项指标编制。</t>
  </si>
  <si>
    <t>广西南宁市五化灌区公益性维修养护年度项目实施方案编制</t>
  </si>
  <si>
    <t>渠道工程维修养护、水闸工程维修养护、渡槽工程维修养护、倒虹吸工程维修养护、涵洞（隧洞）工程维修养护、滚水坝工程维修养护。</t>
  </si>
  <si>
    <t>2021年南宁市农田灌溉水有效利用系数测算分析报告编制服务</t>
  </si>
  <si>
    <t>编制《2021年南宁市农田灌溉水有效利用系数测算分析报告》，完成自治区级考评</t>
  </si>
  <si>
    <t>2022年南宁市农田灌溉水有效利用系数测算分析报告编制服务</t>
  </si>
  <si>
    <t>编制《2022年南宁市农田灌溉水有效利用系数测算分析报告》，完成自治区级考评</t>
  </si>
  <si>
    <r>
      <rPr>
        <sz val="9"/>
        <rFont val="宋体"/>
        <charset val="134"/>
      </rPr>
      <t>宾阳县农村饮水安全保障</t>
    </r>
    <r>
      <rPr>
        <sz val="9"/>
        <rFont val="Times New Roman"/>
        <charset val="0"/>
      </rPr>
      <t>“</t>
    </r>
    <r>
      <rPr>
        <sz val="9"/>
        <rFont val="宋体"/>
        <charset val="134"/>
      </rPr>
      <t>十四五</t>
    </r>
    <r>
      <rPr>
        <sz val="9"/>
        <rFont val="Times New Roman"/>
        <charset val="0"/>
      </rPr>
      <t>”</t>
    </r>
    <r>
      <rPr>
        <sz val="9"/>
        <rFont val="宋体"/>
        <charset val="134"/>
      </rPr>
      <t>规划</t>
    </r>
  </si>
  <si>
    <r>
      <rPr>
        <sz val="9"/>
        <rFont val="宋体"/>
        <charset val="134"/>
      </rPr>
      <t>宾阳县水利发展与改革</t>
    </r>
    <r>
      <rPr>
        <sz val="9"/>
        <rFont val="Times New Roman"/>
        <charset val="0"/>
      </rPr>
      <t>“</t>
    </r>
    <r>
      <rPr>
        <sz val="9"/>
        <rFont val="宋体"/>
        <charset val="134"/>
      </rPr>
      <t>十四五</t>
    </r>
    <r>
      <rPr>
        <sz val="9"/>
        <rFont val="Times New Roman"/>
        <charset val="0"/>
      </rPr>
      <t>”</t>
    </r>
    <r>
      <rPr>
        <sz val="9"/>
        <rFont val="宋体"/>
        <charset val="134"/>
      </rPr>
      <t>规划</t>
    </r>
  </si>
  <si>
    <r>
      <rPr>
        <sz val="9"/>
        <rFont val="宋体"/>
        <charset val="134"/>
      </rPr>
      <t>建设堤防、护岸及附属建筑物，清淤疏浚河道</t>
    </r>
  </si>
  <si>
    <t>马山县乔利乡乐圩村伶俐屯排洪沟治理工程</t>
  </si>
  <si>
    <r>
      <rPr>
        <sz val="10"/>
        <color rgb="FFFF0000"/>
        <rFont val="宋体"/>
        <charset val="134"/>
      </rPr>
      <t>建设内容：河道疏浚、护岸工程约3km、村庄美化及生态护坡（岸）等水土保持综合治理，计划治理总面积约13km</t>
    </r>
    <r>
      <rPr>
        <vertAlign val="superscript"/>
        <sz val="10"/>
        <color rgb="FFFF0000"/>
        <rFont val="宋体"/>
        <charset val="134"/>
      </rPr>
      <t>2</t>
    </r>
    <r>
      <rPr>
        <sz val="10"/>
        <color rgb="FFFF0000"/>
        <rFont val="宋体"/>
        <charset val="134"/>
      </rPr>
      <t>。按50万元/平方公里的投资标准进行测算。</t>
    </r>
  </si>
  <si>
    <r>
      <rPr>
        <sz val="10"/>
        <color theme="1"/>
        <rFont val="宋体"/>
        <charset val="134"/>
      </rPr>
      <t>建设内容：河道疏浚、护岸工程、村庄美化及生态护坡（岸）等水土保持综合治理，计划治理总面积约20km</t>
    </r>
    <r>
      <rPr>
        <vertAlign val="superscript"/>
        <sz val="10"/>
        <color theme="1"/>
        <rFont val="宋体"/>
        <charset val="134"/>
      </rPr>
      <t>2</t>
    </r>
    <r>
      <rPr>
        <sz val="10"/>
        <color theme="1"/>
        <rFont val="宋体"/>
        <charset val="134"/>
      </rPr>
      <t>。</t>
    </r>
  </si>
  <si>
    <t>南宁市兴宁区农村供水工程项目规划设计</t>
  </si>
  <si>
    <t>初步设计;施工图设计;</t>
  </si>
  <si>
    <t>与两江集中供水项目设计内容重复</t>
  </si>
  <si>
    <t>武鸣区乡镇集中式饮用水水源地保护工程前期工作</t>
  </si>
  <si>
    <t>元宵水库扩建工程</t>
  </si>
  <si>
    <r>
      <rPr>
        <sz val="10"/>
        <color theme="1"/>
        <rFont val="宋体"/>
        <charset val="134"/>
      </rPr>
      <t>12</t>
    </r>
    <r>
      <rPr>
        <sz val="10"/>
        <color theme="1"/>
        <rFont val="宋体"/>
        <charset val="134"/>
      </rPr>
      <t>2</t>
    </r>
    <r>
      <rPr>
        <sz val="10"/>
        <color theme="1"/>
        <rFont val="宋体"/>
        <charset val="134"/>
      </rPr>
      <t>座水库（闸）防洪抢险应急预案修编</t>
    </r>
  </si>
  <si>
    <t>南宁市直属事业单位节水型单位创建申报材料</t>
  </si>
  <si>
    <t>25（设计费）</t>
  </si>
  <si>
    <t>天雹水库连通银岭水库新建工程</t>
  </si>
  <si>
    <t>150（可研设计费）</t>
  </si>
  <si>
    <t xml:space="preserve">增设江北饮水干渠可利江段至天雹水库应急补水工程
</t>
  </si>
  <si>
    <t>16（设计费</t>
  </si>
  <si>
    <t>峙村河水库管理所</t>
  </si>
  <si>
    <t>峙村河水库扩容工程可研</t>
  </si>
  <si>
    <r>
      <rPr>
        <sz val="10"/>
        <rFont val="宋体"/>
        <charset val="134"/>
      </rPr>
      <t>调查底泥深度、污染程度、分布区域，调查范围水域面积0.25k</t>
    </r>
    <r>
      <rPr>
        <sz val="10"/>
        <rFont val="SimSun"/>
        <charset val="134"/>
      </rPr>
      <t>㎡</t>
    </r>
  </si>
  <si>
    <t>良凤江</t>
  </si>
  <si>
    <t>南宁市那举派水库安全鉴定</t>
  </si>
  <si>
    <t>灌区管理中心</t>
  </si>
  <si>
    <t>附件2</t>
  </si>
  <si>
    <t>南宁市2022年市本级财政水利建设项目投资计划建议表</t>
  </si>
  <si>
    <t>建设性质</t>
  </si>
  <si>
    <t>项目所在地</t>
  </si>
  <si>
    <t>建设规模标准</t>
  </si>
  <si>
    <t>总投资（万元）</t>
  </si>
  <si>
    <t>已下达投资(万元）</t>
  </si>
  <si>
    <t>2022年次计划(万元)</t>
  </si>
  <si>
    <t>主要建设内容</t>
  </si>
  <si>
    <t>受益情况</t>
  </si>
  <si>
    <t>完成时间</t>
  </si>
  <si>
    <t>前期工作情况（技术批复文号）</t>
  </si>
  <si>
    <t>乡镇</t>
  </si>
  <si>
    <t>行政村</t>
  </si>
  <si>
    <t>市本级</t>
  </si>
  <si>
    <t>其他</t>
  </si>
  <si>
    <t>小计</t>
  </si>
  <si>
    <t>横州市石塘镇三岔水库引水改造工程</t>
  </si>
  <si>
    <t>新建</t>
  </si>
  <si>
    <t>石塘镇</t>
  </si>
  <si>
    <t>陆北村</t>
  </si>
  <si>
    <t>引水流量1.5m3/s</t>
  </si>
  <si>
    <t>明渠防渗砌衬1.75km，隧洞防渗衬砌0.585km，重建或维修附属建筑物12座</t>
  </si>
  <si>
    <t>受益人口2.3万人</t>
  </si>
  <si>
    <t>初设批复：南审批农〔2022〕27号</t>
  </si>
  <si>
    <t>石塘镇：家禽、生猪产业链</t>
  </si>
  <si>
    <t>大中型灌区基础设施维修</t>
  </si>
  <si>
    <t>六蓝灌区主干渠堵漏维修工程（桩号3+288～3+888）</t>
  </si>
  <si>
    <t>维修</t>
  </si>
  <si>
    <t>校椅镇</t>
  </si>
  <si>
    <t>六蓝村</t>
  </si>
  <si>
    <t>14.6m³/s</t>
  </si>
  <si>
    <t>渠道防渗及维修加固600m，下河码头2处</t>
  </si>
  <si>
    <t>改善灌溉面积10.3万亩</t>
  </si>
  <si>
    <t>横水〔2020〕32号</t>
  </si>
  <si>
    <t>校椅：粮食、熟菜、生猪、茉莉花茶、家禽、牛羊产业链</t>
  </si>
  <si>
    <t>青年水库灌区主干渠堵漏维修工程（0+370～0+850段）</t>
  </si>
  <si>
    <t>陶圩镇</t>
  </si>
  <si>
    <t>长安村</t>
  </si>
  <si>
    <t>2.94m³/s</t>
  </si>
  <si>
    <t>渠道防渗及维修加固480m，重建交通桥1座，排水涵1处</t>
  </si>
  <si>
    <t>改善灌溉面积1.37万亩</t>
  </si>
  <si>
    <t>横水〔2020〕29号</t>
  </si>
  <si>
    <t>陶圩：粮食产业链</t>
  </si>
  <si>
    <t>横州市农村饮水安全工程维修养护</t>
  </si>
  <si>
    <t>各乡镇</t>
  </si>
  <si>
    <t>饮水工程维修养护</t>
  </si>
  <si>
    <t>提高农村供水保障率</t>
  </si>
  <si>
    <t>横县水利局</t>
  </si>
  <si>
    <t>横州市河长制工作补助经费</t>
  </si>
  <si>
    <t>维护</t>
  </si>
  <si>
    <t>用于清四乱专项行动、河湖保洁、河长公示牌维护、幸福河湖建设等河长制工作</t>
  </si>
  <si>
    <t>保护河道生态环境</t>
  </si>
  <si>
    <t>横州市取用水专项整治整改提升项目</t>
  </si>
  <si>
    <t>整改</t>
  </si>
  <si>
    <t>灌区、农村人饮工程安装计量</t>
  </si>
  <si>
    <t>横州市取用水专项整治整改提升共80项，安装取水计量设施。</t>
  </si>
  <si>
    <t>规范取用水管理</t>
  </si>
  <si>
    <t>横州市小型水库安全鉴定补助</t>
  </si>
  <si>
    <t>开展剩余小型水库安全鉴定工作</t>
  </si>
  <si>
    <t>保障水库安全运行</t>
  </si>
  <si>
    <t>横州市莲塘镇莲塘排涝渠应急疏浚工程</t>
  </si>
  <si>
    <t>修复</t>
  </si>
  <si>
    <t>莲塘镇</t>
  </si>
  <si>
    <t>杨彭村、六莲村、六坡村、六香村</t>
  </si>
  <si>
    <t>水源地供水量221m³/d</t>
  </si>
  <si>
    <t>莲塘排涝渠清淤疏浚11.9km（清理渠道淤泥和垃圾，清除杂草等）。新建C20砼挡墙20m，原浆砌石挡墙修复100m，原渠道边墙漏洞充填1:2水泥砂浆159m3</t>
  </si>
  <si>
    <t>恢复11.9km排涝渠行洪及灌溉能力，受益人口1.5万人。</t>
  </si>
  <si>
    <t>2022.12</t>
  </si>
  <si>
    <t>已完成初设待审查批复</t>
  </si>
  <si>
    <t>莲塘：粮食产业链</t>
  </si>
  <si>
    <t>横州市校椅镇贺桂村委贺山经联社水源工程</t>
  </si>
  <si>
    <t>贺桂村</t>
  </si>
  <si>
    <t>200m³/d</t>
  </si>
  <si>
    <t>水源工程维修加固</t>
  </si>
  <si>
    <t>856人</t>
  </si>
  <si>
    <t>初设批复：横水[2021]48号</t>
  </si>
  <si>
    <t>校椅：粮食、蔬菜、生猪、茉莉花茶、家禽、牛羊产业链</t>
  </si>
  <si>
    <t>宾阳县农村饮水安全工程维修养护</t>
  </si>
  <si>
    <t>宾阳县河长制工作补助经费</t>
  </si>
  <si>
    <t>宾阳县取用水专项整治整改补助经费</t>
  </si>
  <si>
    <t>宾阳县辖区</t>
  </si>
  <si>
    <t>宾阳县取用水专项整治整改提升共148项，安装取水计量设施。</t>
  </si>
  <si>
    <t>宾阳县和吉镇燕山村委边山村养鸡场、养猪场扶贫项目排涝渠改造工程</t>
  </si>
  <si>
    <t>改造</t>
  </si>
  <si>
    <t>和吉镇</t>
  </si>
  <si>
    <t>燕山村</t>
  </si>
  <si>
    <t>最大排涝流量13.24m3/s，工程等别为Ⅳ等</t>
  </si>
  <si>
    <t>改造渠道3848.5m，其中清淤及扩宽排涝干渠1574m，新开挖干渠1960m，清淤排涝支渠341.5m。配套桥涵5座，跌水1座。</t>
  </si>
  <si>
    <t>改善排涝面积2196亩，最大排涝流量为13.24m3/s</t>
  </si>
  <si>
    <t>宾水批[2020]97号</t>
  </si>
  <si>
    <t>和吉：生猪、家禽产业链</t>
  </si>
  <si>
    <t>宾阳县新桥镇白岩村委六耀村谭幺坝水毁修复工程</t>
  </si>
  <si>
    <t>新桥镇</t>
  </si>
  <si>
    <t>白岩村</t>
  </si>
  <si>
    <t>溢洪道加固；坝顶加固；内坡砼衬护，外坡草皮护坡，外坡坝脚设排水沟，改建放水设施；维修加固抢险进库道路等。</t>
  </si>
  <si>
    <t>改善、恢复灌溉面积450亩，受益人口500人</t>
  </si>
  <si>
    <t>宾水批[2022]9号</t>
  </si>
  <si>
    <t>新桥：牛羊产业链</t>
  </si>
  <si>
    <t>上林县农村饮水安全工程维修养护</t>
  </si>
  <si>
    <t>上林县河长制工作补助经费</t>
  </si>
  <si>
    <t>上林县取用水专项整治整改补助经费</t>
  </si>
  <si>
    <t>上林县辖区</t>
  </si>
  <si>
    <t>上林县取用水专项整治整改提升共57项，安装取水计量设施。</t>
  </si>
  <si>
    <t>上林县小型水库安全鉴定补助</t>
  </si>
  <si>
    <t>马山县农村饮水安全工程维修养护</t>
  </si>
  <si>
    <t>马山县河长制工作补助经费</t>
  </si>
  <si>
    <t>马山县取用水专项整治整改补助经费</t>
  </si>
  <si>
    <t>马山县辖区</t>
  </si>
  <si>
    <t>马山县取用水专项整治整改提升共275项，安装取水计量设施。</t>
  </si>
  <si>
    <t>马山县小型水库安全鉴定补助</t>
  </si>
  <si>
    <t>隆安</t>
  </si>
  <si>
    <t>隆安县农村饮水安全工程维修养护</t>
  </si>
  <si>
    <t>隆安县水利局</t>
  </si>
  <si>
    <t>隆安县河长制工作补助经费</t>
  </si>
  <si>
    <t>隆安县取用水专项整治整改补助经费</t>
  </si>
  <si>
    <t>隆安县辖区</t>
  </si>
  <si>
    <t>对未安装取水计量监测设施的农村供水工程及小型灌区296个项目进行整改，在农村供水工程及小型灌区取水口安装监测计量设施</t>
  </si>
  <si>
    <t>三塘镇那笔村团腾坡人饮巩固提升（巷管）工程</t>
  </si>
  <si>
    <t>扩网</t>
  </si>
  <si>
    <t>三塘镇</t>
  </si>
  <si>
    <t>那笔村</t>
  </si>
  <si>
    <t>日供水规模为38m³/d</t>
  </si>
  <si>
    <t>引接四塘水厂水，铺设配水管网约7634m以及配套水表闸阀等</t>
  </si>
  <si>
    <t>327人</t>
  </si>
  <si>
    <t>初设批复：南兴水技[2021]22号</t>
  </si>
  <si>
    <t>三塘：家禽、牛羊产业链</t>
  </si>
  <si>
    <t>兴宁区河长制工作补助经费</t>
  </si>
  <si>
    <t>兴宁区取用水专项整治整改补助经费</t>
  </si>
  <si>
    <t>兴宁区辖区</t>
  </si>
  <si>
    <t>兴宁区取用水专项整治整改提升共150项，安装灌区和农村人饮工程取水计量设施。</t>
  </si>
  <si>
    <t>兴宁区东山水库饮用水水源地保护工程</t>
  </si>
  <si>
    <t>大邓村</t>
  </si>
  <si>
    <t>金属围网护栏5000m’， 保护区界标12块,交通警示牌4块，宣传牌5块，建设监控能力系统1套，配备无人机1套等。</t>
  </si>
  <si>
    <t>保障供水安全。</t>
  </si>
  <si>
    <t>初设批复：南兴水技[2021] 15号</t>
  </si>
  <si>
    <t>青秀区</t>
  </si>
  <si>
    <t>青秀区河长制工作补助经费</t>
  </si>
  <si>
    <t>青秀区农业农村局</t>
  </si>
  <si>
    <t>青秀区农村饮水安全工程维修养护</t>
  </si>
  <si>
    <t>青秀区取用水专项整治整改补助经费</t>
  </si>
  <si>
    <t>青秀区辖区</t>
  </si>
  <si>
    <t>取用水专项整治整改提升共510项，其中小型灌区143个，农村人饮工程367个，主要安装取水计量设施。</t>
  </si>
  <si>
    <t>青秀区伶俐水厂邕江水源地保护工程</t>
  </si>
  <si>
    <t>长塘镇</t>
  </si>
  <si>
    <t>天堂村</t>
  </si>
  <si>
    <t>1.71万m3/d</t>
  </si>
  <si>
    <t>布置隔离网1.467km;一级保护区界牌6块；二级保护区界牌4块；交通警示牌8块，宣传牌4块，航道警示牌2块，不锈钢大门4扇等。</t>
  </si>
  <si>
    <t>受益人口13000人</t>
  </si>
  <si>
    <t>南青农复〔2021〕53号</t>
  </si>
  <si>
    <t>长塘：家禽、水产（牛蛙）产业链</t>
  </si>
  <si>
    <t>江南区农村饮水安全工程维修养护</t>
  </si>
  <si>
    <t>江南区河长制工作补助经费</t>
  </si>
  <si>
    <t>江南区取用水专项整治整改提升项目</t>
  </si>
  <si>
    <t>江南区辖区</t>
  </si>
  <si>
    <t>江南区取用水专项整治整改提升共67项，安装取水计量设施。</t>
  </si>
  <si>
    <t>江南区六思等14座水库2019年~2021年大坝白蚁防治</t>
  </si>
  <si>
    <t>/</t>
  </si>
  <si>
    <t>江南区各乡镇</t>
  </si>
  <si>
    <t>六思、新生、六冬、六桃、巴逢、马安、六秧、六族瑶、百二牛岭、坛楼、坛稔、三八、天堂、坛逢等14座小型水库</t>
  </si>
  <si>
    <t>南水水管[2019]13号</t>
  </si>
  <si>
    <t>坛洛水厂坛洛村供水管道改造工程</t>
  </si>
  <si>
    <t>更新管网</t>
  </si>
  <si>
    <t>坛洛镇</t>
  </si>
  <si>
    <t>坛洛村</t>
  </si>
  <si>
    <t>950m3/d</t>
  </si>
  <si>
    <t>坛洛水厂供水，更换安装坛洛村PE供水管道长30600m，安装闸阀、排气阀、泄水阀、水表等。</t>
  </si>
  <si>
    <t>方案批复：西水复[2022]1号</t>
  </si>
  <si>
    <t>石埠办老口水厂饮水净化工程</t>
  </si>
  <si>
    <t>改建</t>
  </si>
  <si>
    <t>石埠办</t>
  </si>
  <si>
    <t>老口村</t>
  </si>
  <si>
    <t>1050m3/d</t>
  </si>
  <si>
    <t>安装100m3/h重力式一体化净水设备1台，安装净化消毒设备一套，更换厂区输配主管，更换主管、分支管闸阀，更换江边抽水泵、维修净水池、维修硬化厂区及管理房，维修漏水供水管等。</t>
  </si>
  <si>
    <t>方案批复：西水复[2022]2号</t>
  </si>
  <si>
    <t>西乡塘区农村饮水安全工程维修养护</t>
  </si>
  <si>
    <t>西乡塘区河长制工作补助经费</t>
  </si>
  <si>
    <t>西乡塘区取用水专项整治整改提升项目</t>
  </si>
  <si>
    <t>西乡塘区辖区</t>
  </si>
  <si>
    <t>西乡塘区取用水专项整治整改提升共388项，安装取水计量设施。</t>
  </si>
  <si>
    <t>西乡塘区小型水库安全鉴定补助</t>
  </si>
  <si>
    <t>邕宁区</t>
  </si>
  <si>
    <t>农村饮水维修项目</t>
  </si>
  <si>
    <t>各镇</t>
  </si>
  <si>
    <t>各村</t>
  </si>
  <si>
    <t>主管维修、机电设备更换、更换闸阀</t>
  </si>
  <si>
    <t>4.5万人</t>
  </si>
  <si>
    <t>邕宁区农业农村局</t>
  </si>
  <si>
    <t>邕宁区河长制工作补助经费</t>
  </si>
  <si>
    <t>邕宁区取用水专项整治整改补助经费</t>
  </si>
  <si>
    <t>邕宁区辖区</t>
  </si>
  <si>
    <t>邕宁区取用水专项整治整改提升共221项，安装取水计量设施。</t>
  </si>
  <si>
    <t>邕宁区小型水库安全鉴定补助</t>
  </si>
  <si>
    <t>南晓水厂改建工程</t>
  </si>
  <si>
    <t>南晓镇</t>
  </si>
  <si>
    <t>晓元村</t>
  </si>
  <si>
    <t>1万m³/d</t>
  </si>
  <si>
    <t>建设日供水规模1万m³水厂，铺设配水主管网5.8km</t>
  </si>
  <si>
    <t>受益人口4.2万人</t>
  </si>
  <si>
    <t>良庆农业农村局</t>
  </si>
  <si>
    <t>良发改投资〔2020〕227号</t>
  </si>
  <si>
    <t>南晓：蔬菜、生猪、家禽产业链</t>
  </si>
  <si>
    <t>良庆区农村饮水安全工程维修养护</t>
  </si>
  <si>
    <t>良庆区取用水专项整治整改补助经费</t>
  </si>
  <si>
    <t>良庆区辖区</t>
  </si>
  <si>
    <t>良庆区取用水专项整治整改提升共56项，安装灌区和农村人饮工程取水计量设施。</t>
  </si>
  <si>
    <t>良庆区河长制工作补助经费</t>
  </si>
  <si>
    <t>锣圩镇集中供水工程</t>
  </si>
  <si>
    <t>锣圩镇</t>
  </si>
  <si>
    <r>
      <rPr>
        <sz val="10"/>
        <rFont val="宋体"/>
        <charset val="134"/>
      </rPr>
      <t>供水规模5825m</t>
    </r>
    <r>
      <rPr>
        <vertAlign val="superscript"/>
        <sz val="10"/>
        <rFont val="宋体"/>
        <charset val="134"/>
      </rPr>
      <t>3</t>
    </r>
    <r>
      <rPr>
        <sz val="10"/>
        <rFont val="宋体"/>
        <charset val="134"/>
      </rPr>
      <t>/d</t>
    </r>
  </si>
  <si>
    <t>新建罗伏水厂及其他附属建筑物；改建锣圩水厂、玉泉水厂；铺设配水管路107.733km； 配套电气设备等。</t>
  </si>
  <si>
    <t>受益人口44373人</t>
  </si>
  <si>
    <t>初设批复：南武水技〔2020〕7号</t>
  </si>
  <si>
    <t>锣圩：生猪、家禽、水产（鳗鱼）产业链</t>
  </si>
  <si>
    <t>东风水厂扩建工程</t>
  </si>
  <si>
    <t>扩建</t>
  </si>
  <si>
    <t>府城镇、陆斡镇、城厢镇</t>
  </si>
  <si>
    <t>供水规模6505m³/d</t>
  </si>
  <si>
    <t>新建取水平台1座、供水泵房1座、加压泵站2座；新建水厂及其他附属建筑物；安装净化设施；配套电气设备和水质消毒监测系统；铺设供水管网32.34km，改建供水管网45.6km等。</t>
  </si>
  <si>
    <t>受益人口49450人</t>
  </si>
  <si>
    <t>初设批复：南武发改投资〔2020〕103号</t>
  </si>
  <si>
    <t>府城：生猪产业链；陆斡：牛羊产业链；城厢：家禽产业链</t>
  </si>
  <si>
    <t>城厢镇</t>
  </si>
  <si>
    <t>萃英村</t>
  </si>
  <si>
    <t>供水规模220m³/d。</t>
  </si>
  <si>
    <t>接东风水厂，铺设输配水管网35325m，新建加压泵站1座，新建50m3蓄水池2座，安装变压器1台，架设10kV高压线路1300米，配套电气设备等。</t>
  </si>
  <si>
    <t>受益人口1652人</t>
  </si>
  <si>
    <t>初设批复：南武水技〔2021〕12号</t>
  </si>
  <si>
    <t>城厢：家禽产业链</t>
  </si>
  <si>
    <t>仙湖集中供水主管改造工程</t>
  </si>
  <si>
    <t>仙湖镇</t>
  </si>
  <si>
    <t>六冬村</t>
  </si>
  <si>
    <r>
      <rPr>
        <sz val="10"/>
        <rFont val="宋体"/>
        <charset val="134"/>
      </rPr>
      <t>供水规模9600m</t>
    </r>
    <r>
      <rPr>
        <vertAlign val="superscript"/>
        <sz val="10"/>
        <rFont val="宋体"/>
        <charset val="134"/>
      </rPr>
      <t>3</t>
    </r>
    <r>
      <rPr>
        <sz val="10"/>
        <rFont val="宋体"/>
        <charset val="134"/>
      </rPr>
      <t>/d</t>
    </r>
  </si>
  <si>
    <t>接仙湖水厂，铺设管道2594m等</t>
  </si>
  <si>
    <t>受益人口35000人</t>
  </si>
  <si>
    <t>初设批复：南武水技〔2021〕27号</t>
  </si>
  <si>
    <t>仙湖：生猪产业链</t>
  </si>
  <si>
    <t>仙湖灌区干渠水毁修复工程</t>
  </si>
  <si>
    <t>水毁</t>
  </si>
  <si>
    <r>
      <rPr>
        <sz val="10"/>
        <rFont val="宋体"/>
        <charset val="134"/>
      </rPr>
      <t>12.6m</t>
    </r>
    <r>
      <rPr>
        <vertAlign val="superscript"/>
        <sz val="10"/>
        <rFont val="宋体"/>
        <charset val="134"/>
      </rPr>
      <t>3</t>
    </r>
    <r>
      <rPr>
        <sz val="10"/>
        <rFont val="宋体"/>
        <charset val="134"/>
      </rPr>
      <t>/s</t>
    </r>
  </si>
  <si>
    <t>修复渠道总长约160m等。</t>
  </si>
  <si>
    <t>保障灌溉面积18.9万亩</t>
  </si>
  <si>
    <t>初设批复：南武水技〔2021〕53号</t>
  </si>
  <si>
    <t>那打灌区元宵东干渠谢村段塌方维修工程</t>
  </si>
  <si>
    <t>府城镇</t>
  </si>
  <si>
    <t>乐光村</t>
  </si>
  <si>
    <r>
      <rPr>
        <sz val="10"/>
        <rFont val="宋体"/>
        <charset val="134"/>
      </rPr>
      <t>1.20m</t>
    </r>
    <r>
      <rPr>
        <vertAlign val="superscript"/>
        <sz val="10"/>
        <rFont val="宋体"/>
        <charset val="134"/>
      </rPr>
      <t>3</t>
    </r>
    <r>
      <rPr>
        <sz val="10"/>
        <rFont val="宋体"/>
        <charset val="134"/>
      </rPr>
      <t>/s</t>
    </r>
  </si>
  <si>
    <t>拆除重建渠道120m，新建下河步梯1座，凿毛抹面旧下河步梯1座等。</t>
  </si>
  <si>
    <t>改善灌溉面积12000亩</t>
  </si>
  <si>
    <t>初设批复：南武水技〔2021〕39号</t>
  </si>
  <si>
    <t>府城：生猪产业链；</t>
  </si>
  <si>
    <t>武鸣区农村饮水安全工程维修养护</t>
  </si>
  <si>
    <t>武鸣区取用水专项整治整改补助经费</t>
  </si>
  <si>
    <t>武鸣区河长制工作补助经费</t>
  </si>
  <si>
    <t>武鸣区小型水库安全鉴定补助</t>
  </si>
  <si>
    <t>经开区</t>
  </si>
  <si>
    <t>吴圩镇坛白村蕾焦坡人饮集中供水管网工程</t>
  </si>
  <si>
    <t>吴圩</t>
  </si>
  <si>
    <t>坛白村</t>
  </si>
  <si>
    <t>供水规模35m3/d</t>
  </si>
  <si>
    <t>接明湖水厂自来水总管网，铺设供水主管道5821米</t>
  </si>
  <si>
    <t>经开区社会事业局</t>
  </si>
  <si>
    <t>初设批复：南经社复[2021]12号</t>
  </si>
  <si>
    <t>经开区：中药材（鸡血藤）产业链</t>
  </si>
  <si>
    <t>吴圩镇那备村歌眼人饮集中供水管网工程</t>
  </si>
  <si>
    <t>那备村</t>
  </si>
  <si>
    <t>供水规模39m3/d</t>
  </si>
  <si>
    <t>接明湖水厂自来水总管网，铺设供水主管道3650米</t>
  </si>
  <si>
    <t>初设批复：南经社复[2021]15号</t>
  </si>
  <si>
    <t>其他工程</t>
  </si>
  <si>
    <t>经开区农村饮水安全工程维修养护</t>
  </si>
  <si>
    <t>辖区内</t>
  </si>
  <si>
    <t>经开区取用水专项整治整改提升项目</t>
  </si>
  <si>
    <t>经开区取用水专项整治整改提升共26项，安装取水计量设施。</t>
  </si>
  <si>
    <t>经开区河长制工作补助经费</t>
  </si>
  <si>
    <t>南宁经济技术开发区水库白蚁防治工程</t>
  </si>
  <si>
    <t>防治</t>
  </si>
  <si>
    <t>吴圩镇</t>
  </si>
  <si>
    <t>康宁、那德、那备、祥宁、平垌</t>
  </si>
  <si>
    <t>六嫁之、二王、蕾桑、那备、六艮、六品等6座小型水库大坝白蚁检查、灭杀、灌浆和防治</t>
  </si>
  <si>
    <t>保障大坝安全</t>
  </si>
  <si>
    <t>方案批复：南水水管[2019]17号</t>
  </si>
  <si>
    <t>东盟区</t>
  </si>
  <si>
    <t>东盟区河长制工作补助经费</t>
  </si>
  <si>
    <t>东盟区农林水利局</t>
  </si>
  <si>
    <t>高新区</t>
  </si>
  <si>
    <t>高新区河长制工作补助经费</t>
  </si>
  <si>
    <t>高新区社会事业局</t>
  </si>
  <si>
    <t>南宁市老虎岭水厂配水主管改造工程（林科院生活区段）</t>
  </si>
  <si>
    <t>高新区安宁街道办</t>
  </si>
  <si>
    <t>路西村</t>
  </si>
  <si>
    <t>工程等级为IV级</t>
  </si>
  <si>
    <t>铺设DN600球墨铸铁管1274米</t>
  </si>
  <si>
    <t>40000人</t>
  </si>
  <si>
    <t>西发改投资[2021]99</t>
  </si>
  <si>
    <t>南宁市老虎岭水厂配水主管改造工程（新平乐村段）</t>
  </si>
  <si>
    <t>铺设DN600球墨铸铁管1219米</t>
  </si>
  <si>
    <t>西发改投资[2021]330</t>
  </si>
  <si>
    <t xml:space="preserve">南宁市天雹水厂心圩老街供水主管道改造工程
</t>
  </si>
  <si>
    <t>心圩街道</t>
  </si>
  <si>
    <t>心圩村</t>
  </si>
  <si>
    <t>高新区心圩老街水管改造，其中DN315PE管2340米，DN225PE管1250米。</t>
  </si>
  <si>
    <t>13036人</t>
  </si>
  <si>
    <t>西水复[2020]32号</t>
  </si>
  <si>
    <t>大王滩水库一号楼岸坡挡墙及道路修复工程</t>
  </si>
  <si>
    <t>良庆区那马镇</t>
  </si>
  <si>
    <t>连山村</t>
  </si>
  <si>
    <t>修复巡护道路434m;拆除并重新铺筑沥青混凝土地面2242㎡;拆除重建一号楼岸坡挡土墙114.4m;新建台阶式混凝土护坡8.6m，移植树木39株;修复码头台阶，新建仿木栏杆33m;对B段道路右侧边坡裸露区及其左侧下方边坡进行绿化改造3511㎡。</t>
  </si>
  <si>
    <t>南宁市大王滩水库管理处</t>
  </si>
  <si>
    <t>初设批复：南审批农〔2021〕133号</t>
  </si>
  <si>
    <t>大王滩水库取水泵房区域环境整治工程</t>
  </si>
  <si>
    <t>新建生态护坡388.5m。拆除木棚14座、烧烤台16座，拆除混凝土地面及垫层144.87m³，栽种复绿植被439㎡。清理垃圾24m³。种植灌木植物22株，新增灌木地被面积1913㎡。拆除现状生锈栏杆150m。靠水边坡杂草清理10000㎡。</t>
  </si>
  <si>
    <t>初设批复：南审批农〔2021〕55号</t>
  </si>
  <si>
    <t>南宁市市直机关和市直事业单位节水型单位建设项目</t>
  </si>
  <si>
    <t>续建</t>
  </si>
  <si>
    <t>南宁市</t>
  </si>
  <si>
    <t>对64个公共机构大院创建节水型单位，其中64家办公场所卫生间节水器具改造蹲便池3472套、小便池1088套、感应水龙头1413套；水表改造DN100远传水表3套、DN65远传水表298套、DN50远传水表144套、DN40远传水表15套；搭建统一节水管理平台；76个大院水平衡测试及节水型单位申请验收材料等。</t>
  </si>
  <si>
    <t>达到公共机构节水型单位建设工作要求</t>
  </si>
  <si>
    <t>方案批复：南水资源〔2021〕8号</t>
  </si>
  <si>
    <t>老虎岭饮用水水源保护区水土保持监测场工程</t>
  </si>
  <si>
    <t>安宁办</t>
  </si>
  <si>
    <t>路东村</t>
  </si>
  <si>
    <t>小型</t>
  </si>
  <si>
    <t>1.建设标准径流场12个。2.监测场配套基础设施建设：场内道路建设长度184m、管理用房采用砖混结构，总建筑面100.80㎡、套相关设施、植物等。</t>
  </si>
  <si>
    <t>推动和规范水土保持科技工作</t>
  </si>
  <si>
    <t>南宁市水土保持监测分站</t>
  </si>
  <si>
    <t>初设批复：
南审批农〔
2021〕16</t>
  </si>
  <si>
    <t>南宁市良凤江水利工程管理所2022年度水利工程维修养护工程</t>
  </si>
  <si>
    <t>维修养护</t>
  </si>
  <si>
    <t>那洪街道</t>
  </si>
  <si>
    <t>小⑴型水库</t>
  </si>
  <si>
    <t>①罗村水库副坝外坡及副坝左坝肩岸坡养护，东西干渠养护，进库道路养护，放水口区域改造及管理费放水启闭电路改造；
②那举派水库大坝外坡及溢洪道养护，管理房区域改造及进库道路养护；
③鹧鸪井水库大坝外坡及溢洪道养护，进库道路养护，坝顶硬化，左岸坝肩平整及管理房区域亮化。</t>
  </si>
  <si>
    <t>保障罗村水库、那举派水库、鹧鸪井水库安全运行，保障水库灌区3700亩农田灌溉。</t>
  </si>
  <si>
    <t>实施方案已上报</t>
  </si>
  <si>
    <t>南宁市天雹水库管理所2022年水利工程维修养护项目</t>
  </si>
  <si>
    <t>和德村</t>
  </si>
  <si>
    <t>天雹、龙门、大皇庙、上楞水库维修养护</t>
  </si>
  <si>
    <t>保障水库正常运行</t>
  </si>
  <si>
    <t>已审查，待批复</t>
  </si>
  <si>
    <t>南宁市峙村河水库管理所2022年水利工程维修养护项目</t>
  </si>
  <si>
    <t>峙村</t>
  </si>
  <si>
    <t>峙村河水库溢洪道门口维护、进库道路维护、坝顶楼梯防锈保护；老虎岭水库安全围栏修复；高峰河水库高渠道改造等</t>
  </si>
  <si>
    <t>方案批复：南水运管[2022]4号</t>
  </si>
  <si>
    <t>老虎岭水库放水塔闸门及启闭机改造工程</t>
  </si>
  <si>
    <t>放水塔闸门及启闭机改造</t>
  </si>
  <si>
    <t>方案批复：南水运管[2021]129</t>
  </si>
  <si>
    <t>南宁市峙村河水库管理所应急抢险工程</t>
  </si>
  <si>
    <t>抢修</t>
  </si>
  <si>
    <t>西乡塘区、兴宁区</t>
  </si>
  <si>
    <t>峙村、路西村</t>
  </si>
  <si>
    <t>峙村河水库溢洪道滑坡维修加固，老虎岭水库渠道滑坡维修加固</t>
  </si>
  <si>
    <t>保障峙村河水库和老虎岭水库正常运行</t>
  </si>
  <si>
    <t>方案批复：南水批[2022]2号</t>
  </si>
  <si>
    <t>峙村河水库管理所建筑物防雷设施改造工程</t>
  </si>
  <si>
    <t>直击雷防护、供电线路感应雷防护等电位连接、接地网改造</t>
  </si>
  <si>
    <t>南水运管[2021]99</t>
  </si>
  <si>
    <t>南宁市龙潭水库管理所2022年水利工程维修养护</t>
  </si>
  <si>
    <t>江南区沙井街道办金鸡村内</t>
  </si>
  <si>
    <t>金鸡村</t>
  </si>
  <si>
    <t>南宁市龙潭水库管理所</t>
  </si>
  <si>
    <t>已审查，正修改完善设计</t>
  </si>
  <si>
    <t>南宁市金沙湖水利工程管理所2022年水利工程维修养护项目</t>
  </si>
  <si>
    <t>石埠街道办、金陵镇</t>
  </si>
  <si>
    <t>石西、老口、兴贤、</t>
  </si>
  <si>
    <t>永安电灌站、银岭水库、罗西水库、金沙湖水库、九宋滑石水库维修养护</t>
  </si>
  <si>
    <t>已上报市水利局待审批</t>
  </si>
  <si>
    <t>南宁市银岭水库供电线路改造工程项目</t>
  </si>
  <si>
    <t>金陵镇</t>
  </si>
  <si>
    <t>兴贤</t>
  </si>
  <si>
    <t>10kV架空绝缘导线 JKLYJ-70（单线总长3.8km）、欧式终端型箱变 S11-M-80kVA等</t>
  </si>
  <si>
    <t>已完成实施方案编制待审批</t>
  </si>
  <si>
    <t>横县莲塘镇、陶圩镇、石塘镇片区集中供水工程</t>
  </si>
  <si>
    <t>莲塘镇、陶圩镇、石塘镇</t>
  </si>
  <si>
    <t>杨彭村、新张村、六莲村、六坡村、六香村、佛子村、莲塘社区、福旺村、谢村、令里村、外服村、罗塘村、旺塘村、镇海村、杨梅村、苏村、刘村、大塘村、上塘村、六秀村、善塘村、那良村、龙门村、泮林村、平林村、陶圩社区、禾塘村、木道村、逢村、禾仓村、沙江村、下垌村、芦村、瑶埠村、大料村、双河村、三联村、古逢村、灵竹社区、陆村、潘六村、石塘社区、石塘林场生活区、石塘糖厂生活区、现代农业产业基地</t>
  </si>
  <si>
    <t>设计供水规模为：27330 m³/d</t>
  </si>
  <si>
    <t>主要建设内容为泵房、厂区（面积17亩）及管网。具体包括：（1）取水泵房1座及其配套电气设备；（2）取水泵房值班室1座；（3）400m3/h反应沉淀池3座；（4）430m3/h虹吸池3座；（5）2000m³清水池3座；（6）集水井1座；（7）综合楼1座；（8）宿舍楼1座；（9）加氯、加药间1座；（10）仓库、检修间1座；（11）污泥处理系统一套（包含排泥池及回收池1座，污泥浓缩池2座，污泥平衡池1座，污泥脱水间1座）；（12）一级加压泵房1座及其配套电气设备；（13）二级级泵房1座及其配套电气设备；（14）三级级泵房1座及其配套电气设备；（15）二氧化氯发生器2台；全自动加药装置2套；（16）取水泵房离心泵3台；（17）一级加压泵房变频恒压供水设备5套；（18）二级加压泵房变频恒压供水设备5套；（19）三级加压泵房无负压供水设备4套；（20）输水管路8700m；（21）配水管网341.14km。（22）取水泵房道路7215m。</t>
  </si>
  <si>
    <t>受益人口为：197194人</t>
  </si>
  <si>
    <t>初步设计报告已编制完成并取得批复（横发改审批〔2020〕44号）</t>
  </si>
  <si>
    <t>横县校椅、云表、马岭、横州集中连片供水工程</t>
  </si>
  <si>
    <t>校椅镇、云表镇、马岭镇、横州镇</t>
  </si>
  <si>
    <t>校椅镇的校椅社区、韦村、樟西、榃汶、龙省、横塘、石井、贺桂、六凤、东圩、罗村、白衣、六兰、临江、旺安、草木、青桐、塘村、六味、榃桥、榃冷、中团、云表镇的云表社区、大良、旺庄、福塘、甲俭、邓圩、宿龙、南康、山口、站圩、六河、广平、周朴、飘竹、马岭镇的马岭社区、南新、观江、良和、清泉、富津、龙坪、莲新、双平、振光、兴华、新塘、飞马、横州镇的大和、长寨、上淇、长淇</t>
  </si>
  <si>
    <t>设计供水规模45780m³/d</t>
  </si>
  <si>
    <t>主要建设内容为厂区、高位水池及管网。具体包括：（1）一级泵房1座及其配套电气设备，水泵两台（一备一用）；（2）1000m3/h反应沉淀池2座；（3）1000m3/h虹吸池2座；（4）高位水池2500m32座；（5）调节池1000m31座、调节池2000m31座；（6）综合楼1座；（7）加氯、加药间1座；（8）仓库1座；（9）机修间1座；（10）水表间、电修间、泥木工间1座；（11）集水井1座；（12）二级泵房1座及其配套电气设备，水泵3台（一备两用）；（13）二氧化氯发生器2台；（14）全自动加药装置2套；（15）输水管路0.8km；配水管路279.455km；（16）30㎡泵房、16㎡管道加压泵房各1座。</t>
  </si>
  <si>
    <t>受益人口为：245286人</t>
  </si>
  <si>
    <t>初步设计报告已编制完成并取得批复（横发改审批〔2021〕18号）</t>
  </si>
  <si>
    <t>横州市石塘三岔水燕水库引水改造工程</t>
  </si>
  <si>
    <t>明渠防渗砌衬1.603km，隧洞地板防渗衬砌2.047km，重建或新建附属建筑物7座（处）</t>
  </si>
  <si>
    <t>受益人口2.08万人</t>
  </si>
  <si>
    <t>实施方案批复：农水农水〔2012〕86号，批复金额为：229.61万元。需重新调概为491.47万元。</t>
  </si>
  <si>
    <t>六蓝水库灌区主干渠堵漏维修工程（桩号4+576～4+839段）</t>
  </si>
  <si>
    <t>渠道防渗及维修加固263m，维修排洪沟3处</t>
  </si>
  <si>
    <t>横水〔2020〕34号</t>
  </si>
  <si>
    <t>青年水库灌区主干渠堵漏维修工程（0+850～1+360段）</t>
  </si>
  <si>
    <t>渠道防渗及维修加固510m，重建人行桥1座</t>
  </si>
  <si>
    <t>横水〔2020〕30号</t>
  </si>
  <si>
    <t>完成取水口整改工作，规范取用水管理</t>
  </si>
  <si>
    <t>横州市石塘镇禾仓村饮用水源地保护工程</t>
  </si>
  <si>
    <t>禾仓村</t>
  </si>
  <si>
    <t>（1）拆除旧泵房及水井回填土；（2）装修泵房1处；（3）新建围墙120m及厂区地面硬化；（4）排水渠防渗衬砌240m；（5)厂区周边绿化，种植六旺树，绿化带植草，铺透水砖；（6）进厂区道路硬化29m；（7） 水源地保护区标牌（含标志桩226根、界标牌4面、保护区宣传牌2面、交通警示牌2面）</t>
  </si>
  <si>
    <t>保障横州市石塘镇禾仓村1600多居民饮水安全</t>
  </si>
  <si>
    <t>横水〔2021〕57号</t>
  </si>
  <si>
    <t>横县平马镇长安村委新村冷水冲山塘维修及渠道水毁修复工程</t>
  </si>
  <si>
    <t>平马镇</t>
  </si>
  <si>
    <t>设计灌溉面积500亩</t>
  </si>
  <si>
    <t>计山塘加固1座，溢洪道工程、输水设施工程、渠道防渗工程（7条，总长2735米）。</t>
  </si>
  <si>
    <t>改善灌溉面积300亩，恢复灌溉面积200亩。</t>
  </si>
  <si>
    <t>横发改基〔2020〕17号</t>
  </si>
  <si>
    <t>横县马山镇汗桥村委回龙河赵村至旺村段治理工程</t>
  </si>
  <si>
    <t>汗桥</t>
  </si>
  <si>
    <t>综合治理河长2.02km</t>
  </si>
  <si>
    <t>⑴.回龙河赵村至旺村段始于赵村上游约300m处，途经赵村、汗桥、新旺及旺村等村庄，终于旺村桥。综合治理河长为1.61km，护岸总长1.832km，其中左岸护岸长为0.90km，右岸护岸长为0.931km。⑵.旺村支流段始于旺村桥上游约400m处，至旺村桥止，综合治理河长为0.41km，护岸总长0.776km，其中左岸护岸长为0.412km，右岸护岸长为0.364km。</t>
  </si>
  <si>
    <t>受益人口3922人，受益农田面积1000亩。</t>
  </si>
  <si>
    <t>横发改审批〔2020〕11号</t>
  </si>
  <si>
    <t>横县云表镇大良村委郭祥河生态整治工程</t>
  </si>
  <si>
    <t>云表镇</t>
  </si>
  <si>
    <t>郭祥村、陈屋、陆局、陆岭等村庄</t>
  </si>
  <si>
    <t>综合治理河长4.106km</t>
  </si>
  <si>
    <t>综合治理河长4.106km，新建护脚挡墙7.72km，其中左岸护脚挡墙长为3.591km，右岸护脚挡墙长为4.129km。新建人行步道1.45km，新建人行拱桥2座。排水涵20座，其中左岸11座，右岸9座。下河码头40座。</t>
  </si>
  <si>
    <t>受益人口3500人，受益农田面积1800亩。</t>
  </si>
  <si>
    <t>初步设计报告已编制完成并取得批复（横发改审批〔2020〕45号）</t>
  </si>
  <si>
    <t>横县云表镇大良村委桥右河生态整治工程</t>
  </si>
  <si>
    <t>马局、新盛等村庄</t>
  </si>
  <si>
    <t>综合治理河长2.56km</t>
  </si>
  <si>
    <t>综合治理河长2.56km，新建护岸总长5.1217km，其中左岸护岸长为2.562km，右岸护岸长为2.555km。排水涵13座、下河码头24座。</t>
  </si>
  <si>
    <t>受益人口2200人，受益农田面积1100亩。</t>
  </si>
  <si>
    <t>初步设计报告已编制完成并取得批复（横发改审批〔2020〕46号）</t>
  </si>
  <si>
    <t>横县六蓝等78座水库2019~2021年大坝白蚁防治</t>
  </si>
  <si>
    <t>六蓝、北滩、青年、黑石、三合、大水、三岔、镇海、娘山、九珠岭、快吊、山中、龙江、秋根、西牛垌、滑石、西元江、东方红、五益、凌角塘、独竹、榃官、凤凰、金鸡滩、镇中、九珠塘、小北滩、石马、六空、洪芦、和平、双豆、龙田、长冲、狮象、新仁塘、公平、老山塘、银肚、榃南、石人、石狗、南阳塘、那午、横龙、木塘、大麓、小麓、马鞍、龙胆、那桶、八塘、金泉、三皇、西头塘、石湘、珠塘、榃斗、龙湾、江南、头坡、山冲、六杨、陂地塘、上玉林、下玉林、榃虫、立新、榃西、一号、尖山、六垌、留塘、六学、连环、增塘、榃蒙、泗胆等78座中小型水库大坝白蚁检查、灭杀、灌浆和防治，采取分年度验收合格后付费方式</t>
  </si>
  <si>
    <t>提升水利工程安全运行能力</t>
  </si>
  <si>
    <t>南水水管〔2019〕10号</t>
  </si>
  <si>
    <t>六蓝水库管理所校椅水利站管理房重建工程</t>
  </si>
  <si>
    <t>重建</t>
  </si>
  <si>
    <t>校椅社区</t>
  </si>
  <si>
    <t>380m²</t>
  </si>
  <si>
    <t>重建管理房380m²</t>
  </si>
  <si>
    <t>改善校椅水利站工作环境</t>
  </si>
  <si>
    <t>横水〔2016〕55号</t>
  </si>
  <si>
    <t>峦城电灌站滩头二级站危房改造工程</t>
  </si>
  <si>
    <t>峦城镇</t>
  </si>
  <si>
    <t>良塘村</t>
  </si>
  <si>
    <t>288m²</t>
  </si>
  <si>
    <t>改善滩头二级站管理环境</t>
  </si>
  <si>
    <t>横水〔2016〕226号</t>
  </si>
  <si>
    <t>宾阳县武陵镇、中华镇、古辣镇、大桥镇、王灵镇农村饮水安全集中连片供水工程</t>
  </si>
  <si>
    <t>武陵镇、中华镇、古辣镇、大桥镇、王灵镇</t>
  </si>
  <si>
    <t>涉及供水5个镇，设计供水总人口21万人，设计日供水规模3.62万m³/d</t>
  </si>
  <si>
    <t>新建1座供水规模3.62万m³/d给水处理厂（配水楼1座，澄清池2座，U型虹吸滤池2座，清水池2座，新建、改造配水泵房各1座等），敷设输水管线1.86km、配水管线37.28km、管线维修改造40.21km、管网延伸工程89.41km、入户水表安装66993块，建设安装机电设备及配套的附属设施等。</t>
  </si>
  <si>
    <t>受益人口30.49万人</t>
  </si>
  <si>
    <t>初设已经批复。宾发改项字[2020]40号</t>
  </si>
  <si>
    <t>2022年为民办实事项目</t>
  </si>
  <si>
    <t>宾阳县露圩镇、甘棠镇集中连片规模化供水工程</t>
  </si>
  <si>
    <t>露圩镇、甘棠镇</t>
  </si>
  <si>
    <t>涉及供水2个镇，设计供水总人口9.89万人，设计日供水规模1.50万m³/d</t>
  </si>
  <si>
    <t>新建1座供水规模1.53万m³/d给水处理厂，办公楼及管理房一座1200m2，敷设输配水管线135km，安装智能水表2.36万套，建设安装机电设备及配套的附属设施等。</t>
  </si>
  <si>
    <t>受益人口9.89万人</t>
  </si>
  <si>
    <t>初设已经批复。宾发改项字[2020]388号</t>
  </si>
  <si>
    <t>宾阳县古辣镇新胜村委陈元村、马安村、新胜村、新黄村片区农村供水保障工程</t>
  </si>
  <si>
    <t>古辣镇</t>
  </si>
  <si>
    <t>涉及4个村，设计总人口2240人，设计供水规模246m3/d。</t>
  </si>
  <si>
    <t>新建PVC-U管网4218m,其中DN160 1.0MPa 长4068m,DN90 1.0MPa长150m。</t>
  </si>
  <si>
    <t>受益人口2110人</t>
  </si>
  <si>
    <t>宾阳县桃源水利工程服务站</t>
  </si>
  <si>
    <t>正在批复中</t>
  </si>
  <si>
    <t>宾阳县王灵镇张安村委、黄兴村委片饮水安全改造工程</t>
  </si>
  <si>
    <t>王灵镇</t>
  </si>
  <si>
    <t>张安村委、黄兴村委</t>
  </si>
  <si>
    <t>425m³/d</t>
  </si>
  <si>
    <t xml:space="preserve">新建PVC-U管网19450m,其中DN250 1.0MPa 长8464m,DN200 1.0MPa长7138m,DN160 1.0MPa长988m,DN90 1.0MPa长2859m
</t>
  </si>
  <si>
    <t>受益人口3280人</t>
  </si>
  <si>
    <t>宾阳县横梨水利工程服务站</t>
  </si>
  <si>
    <t>正在编制初设</t>
  </si>
  <si>
    <t>宾阳县宾州镇六明村委六罗村农村供水保障工程</t>
  </si>
  <si>
    <t>宾州镇</t>
  </si>
  <si>
    <t>六明村委六罗村</t>
  </si>
  <si>
    <t>46m³/d</t>
  </si>
  <si>
    <t>新建取水头部1座。新建50m³蓄水池1座，消毒间1间，配套简易消毒设备1套，保留原有水池作备用水池。新铺设管路DN50镀锌钢管240m，DN63PVC-U1.0MPa给水管110m</t>
  </si>
  <si>
    <t>受益人口370人</t>
  </si>
  <si>
    <t>宾阳县清平水利工程服务站</t>
  </si>
  <si>
    <t>陈平镇陈平水厂饮水安全改造工程</t>
  </si>
  <si>
    <t>陈平镇</t>
  </si>
  <si>
    <t>523m³/d</t>
  </si>
  <si>
    <t>新建2座取水头部，新建过滤池2座，新建DN150镀锌钢管4292m，新建200m³水池一座，新建超滤设备厂区及超滤设备房，配套30T/h超滤设备一套</t>
  </si>
  <si>
    <t>受益人口4300人</t>
  </si>
  <si>
    <t>六冯灌区续建配套工程</t>
  </si>
  <si>
    <t>洋桥镇</t>
  </si>
  <si>
    <t>本工程等别为Ⅲ等，本次节水改造主要建筑物级别为5级，次要建筑物为5级。渠道设计防洪标准均为10年一遇，所在渠道渠系建筑物防洪标准为10年一遇。</t>
  </si>
  <si>
    <t>(一）渠首工程，对渠首提水泵站六冯灌区六冯一级站、六冯水轮泵站、赤泥二级站、界塘二级站、坐椅三级站、茂陵三级站、朱武三级站、桥王泵站等共8座电灌站进行改造及重建。(二)渠道防渗加固，对设计流量大于0.1m3/s且尚未进行过节水改造的干渠(茂陵三级后段15km）及支渠共16条渠道进行节水改造，改造渠道总长为39.508km。(三）渠系附属建筑物重建及改造，对年久失修、超过设计使用年限带病运行的渠系建筑物进行加固或重建。改建主要附属建筑物有177座，其中:新建分水闸19座，重建节制闸5座，新建斗闻29座，涵管改造93座，倒虹吸改造1座，机耕桥改造2座，人行桥改造18座，新建生活码头10座。(四)用水量测、管理设施及灌区信息化，新增计量监测点21个，新增流量计4台。自动化监控系统7套，灌区视频监视系统1套。</t>
  </si>
  <si>
    <t>恢复灌溉面积0.93万亩</t>
  </si>
  <si>
    <t>宾阳县六冯水利工程服务站</t>
  </si>
  <si>
    <t>南水水电〔2021〕10号南宁市水利局关于南宁市宾阳县六冯灌区续建配套与节水改造工程实施方案的批复</t>
  </si>
  <si>
    <t>宾阳县里坝江支渠节水改造工程</t>
  </si>
  <si>
    <t>新桥镇、宾州镇</t>
  </si>
  <si>
    <t>工程设计灌溉面积10200亩，工程规模属小（2）型，工程等别为Ⅳ等，灌溉渠道及其他灌排建筑物级别为5级。</t>
  </si>
  <si>
    <t>新建防渗衬砌长4.419km，新建进水闸1座，新建拦水堰坝2座，预留闸槽采用木板闸拦水，新建码头3座，新建跌水6座，工程标识牌2块。</t>
  </si>
  <si>
    <t>恢复灌溉面积3100亩</t>
  </si>
  <si>
    <t>已召开评审会对初步设计报告（送审稿）进行评审，设计单位正针对专家意见进行修改</t>
  </si>
  <si>
    <t>宾阳县取用水专项整治整改补助jing</t>
  </si>
  <si>
    <t>未开展设计</t>
  </si>
  <si>
    <t>工程设计改善排涝面积2196亩，最大排涝流量为13.24m3/s，工程等别为Ⅳ等</t>
  </si>
  <si>
    <t>宾阳县水库维修养护工程</t>
  </si>
  <si>
    <t>共123座水库设施维修</t>
  </si>
  <si>
    <t>宾阳县16个乡镇</t>
  </si>
  <si>
    <t>内外坡修整，管理房维修等项目</t>
  </si>
  <si>
    <t>维修、改善123座水库设施</t>
  </si>
  <si>
    <t>宾阳县大桥镇大桥社区木埠村大圳渠维修工程</t>
  </si>
  <si>
    <t>大桥镇</t>
  </si>
  <si>
    <t>大桥社区</t>
  </si>
  <si>
    <t>改善3000亩灌溉面积，3000亩耕地的排涝面积。</t>
  </si>
  <si>
    <t>1.排灌渠防渗衬砌全长2.262km。
2.底部现浇C20混凝土底板每隔5m设置一条横向伸缩缝，缝宽为2cm，用1:2沥青砂浆填缝。两侧采用M7.5水泥砂浆浆砌水泥砖进行防渗衬砌，两侧边墙每隔15m设置一条横向伸缩缝，缝宽为2cm，用沥青木板填缝。
3.新建跨渠机耕盖板8座，新建引水灌溉止水闸墩7座</t>
  </si>
  <si>
    <t>可以改善3000亩灌溉面积，同时可以改善3000亩耕地的排涝面积。</t>
  </si>
  <si>
    <t>正在编制初步设计报告</t>
  </si>
  <si>
    <t>改造拦水坝一座，改善、恢复灌溉面积450亩，受益人口500人</t>
  </si>
  <si>
    <t>和吉镇燕山村委林山村塘碑坝、甘碑坝、山头坝3座水坝水毁修复工程</t>
  </si>
  <si>
    <t>涉及溉面积1800亩，其中塘碑拦水闸灌溉800亩，山头拦水闸灌溉500亩，甘碑水闸500亩。规模为五等工程</t>
  </si>
  <si>
    <t>新建3座拦水闸即塘碑拦水闸、山头拦水闸、甘碑拦水闸，闸门均采用铸铁启闭闸，拦水闸结构由闸室、消力池、海曼组成，闸室采用钢筋砼结构，消力池为C25砼结构，海曼为干砌石结构。</t>
  </si>
  <si>
    <t>确保1800亩耕地灌水</t>
  </si>
  <si>
    <t>正在批复初设</t>
  </si>
  <si>
    <t>宾阳县县级饮用水源地清水河一级保护区防护工程</t>
  </si>
  <si>
    <t>邹圩镇</t>
  </si>
  <si>
    <t>在水源地保护区范围内布设标志共45处，建设物理隔离网共约2.2km，在水源地一级保护区范围设植物隔离带约6.6km，主要种植枸骨等荆刺类植物。</t>
  </si>
  <si>
    <t>通过水源地保护工程的建设和实施，强化对清水河提水水源地保护范围的管理，防止供水水源地水域生态环境和生物资源恶化，提高水源水质，有效解决宾阳县县级饮用水水源地的不安全隐患问题。</t>
  </si>
  <si>
    <t>南宁市行政审批局《关于县级饮用水源地清水河一级保护区防护工程初步设计的批复》〔南审批农（2021）86号〕</t>
  </si>
  <si>
    <t>宾阳县水库白蚁防治工程</t>
  </si>
  <si>
    <t>宾阳县各乡镇</t>
  </si>
  <si>
    <t>六佑、木林、张村、黄寨、灯头、东塘、木塘、欧阳、磨刀、蒙寨、大乙、李城、叶山、陶鹿、莲塘、三叉、东笋、覃排、六斗、宿老、南蛇、南泉、松光、茶学、羊忌、象鼻、羊角、牛头、六蒙、榃军、平天等31座中小型水库</t>
  </si>
  <si>
    <t>水库大坝白蚁检查、灭杀、灌浆和防治。</t>
  </si>
  <si>
    <t>南水水管[2019]11号</t>
  </si>
  <si>
    <t>宾阳县清平水库思陇引洪渠维修、清淤工程</t>
  </si>
  <si>
    <t>思陇镇</t>
  </si>
  <si>
    <t>维修、清淤总长度8.438km，工程级别IV等。</t>
  </si>
  <si>
    <t>部分渠段渠底清淤、部分渠段沿渠堤新建挡墙护堤、部分渠段新建两侧挡墙、部分渠段加高渠顶、部分渠段更换拦污栅等。</t>
  </si>
  <si>
    <t>维修、清淤总长度8.438km，灌溉2850亩农田</t>
  </si>
  <si>
    <t>南审批农[2021]132号</t>
  </si>
  <si>
    <t>上林县塘红乡易地扶贫搬迁配套供水（塘红至万福、塘红至芭森、塘红至中可、乔贤至恭睦）扩网工程</t>
  </si>
  <si>
    <t>塘红乡、乔贤镇</t>
  </si>
  <si>
    <t>那君村、万福村、乔贤社区部分村屯、龙保村、恭睦村、岜森村、马里村、石门村、中可社区、弄周村、古春村、石蓬村以及龙头村、寨受村、绿浪村等</t>
  </si>
  <si>
    <t>5000m³/d</t>
  </si>
  <si>
    <t>接塘红集中供水工程水。铺设管网105000m等。</t>
  </si>
  <si>
    <t>设计供水人口2.3万人</t>
  </si>
  <si>
    <t>2022年12月底</t>
  </si>
  <si>
    <t>可研批复：上发改项目〔2021〕191号</t>
  </si>
  <si>
    <t>南宁市上林县乡镇集中式饮用水南岩水库水源地安全保障达标建设工程</t>
  </si>
  <si>
    <t>上林县塘红乡</t>
  </si>
  <si>
    <t>工程措施主要有：新建隔离封闭式防护网 7085m²，视频监控设备 2 套</t>
  </si>
  <si>
    <t>工程保护措施的实施，将有效地改善农业生产条件，使得水土资源得到更好利用，使得土地的生产潜力得到充分发挥，有效地提高土地利用率和产出率，实现农民增收。</t>
  </si>
  <si>
    <t>南宁市上林县乡镇集中式饮用水南岩水库水源地安全保障达标建设工程初步设计批复（上水技〔2021〕6号）</t>
  </si>
  <si>
    <t>乔贤镇、三里镇</t>
  </si>
  <si>
    <t>河道疏浚、护岸工程、村庄美化、经果林种植及生态护坡（岸）等水土保持综合治理。</t>
  </si>
  <si>
    <t>提高水土保持率、增加群众收入</t>
  </si>
  <si>
    <t>上林县巷贤镇鹅村渠道防渗工程</t>
  </si>
  <si>
    <t>巷贤镇</t>
  </si>
  <si>
    <t>鹅村</t>
  </si>
  <si>
    <t>新建3.5*1.5渠道505米，新建挡土墙165米</t>
  </si>
  <si>
    <t>受益灌溉面积300亩，收益人口400人</t>
  </si>
  <si>
    <t>已完成初设</t>
  </si>
  <si>
    <t>上林县乔贤镇龙头村板烦山塘维修加固工程</t>
  </si>
  <si>
    <t>维修加固</t>
  </si>
  <si>
    <t>乔贤镇</t>
  </si>
  <si>
    <t>龙头村</t>
  </si>
  <si>
    <t>上游坝面采用C15砼护坡以及浆砌石齿墙防护，下游坝坡设置一马道，下游坝面采用草皮护坡，拆除原有放水设施，并新建放水设施一座。新建预制盖板涵溢洪道长25m</t>
  </si>
  <si>
    <t>受益灌溉面积,100亩，收益人口150人</t>
  </si>
  <si>
    <t>上水复[2020]30号</t>
  </si>
  <si>
    <t>上林县塘红乡龙祥村顺良庄至乔贤镇排洪排涝二期工程</t>
  </si>
  <si>
    <t>塘红乡</t>
  </si>
  <si>
    <t>龙祥村</t>
  </si>
  <si>
    <t>治理河段长度13.076km，建设护岸长度5.592km（两侧总长）</t>
  </si>
  <si>
    <t>受益灌溉面积460亩，收益人口590人</t>
  </si>
  <si>
    <t>上林县白圩镇吕建北渠硬化工程</t>
  </si>
  <si>
    <t>白圩镇</t>
  </si>
  <si>
    <t>C15砼渠道宽4m高1m长2820m。</t>
  </si>
  <si>
    <t>受益灌溉面积266亩，收益人口376人</t>
  </si>
  <si>
    <t>上林县巷贤镇光全村邦光庄排洪渠道工程</t>
  </si>
  <si>
    <t>邦光庄</t>
  </si>
  <si>
    <t>1、对渠道两岸进行修整、适当裁弯取直；2、两岸边坡进行修整后防渗，两岸边坡采用200mm厚M7.5水泥砖（浆砌石）砌体防渗、加固，外露部分采用1:2水泥砂浆抹面防渗，渠底采用C15（2）混凝土防渗，厚100mm。3、渠系建筑物：新建下河步级14座。</t>
  </si>
  <si>
    <t>受益灌溉面积290亩，收益人口400人</t>
  </si>
  <si>
    <t>上水复[2020]27号</t>
  </si>
  <si>
    <t>马山</t>
  </si>
  <si>
    <t>马山县金钗、里当、古寨、加方集中连片供水工程（二期）</t>
  </si>
  <si>
    <t>金钗、里当、古寨、加方</t>
  </si>
  <si>
    <t>金钗镇、里当乡、古寨乡、加方乡44个行政村</t>
  </si>
  <si>
    <t>15000m³/d</t>
  </si>
  <si>
    <t>新建取水泵站1座；新建水厂净水建筑物及附属建筑物；新建阀室（含闸阀井、排气井、放空阀井、检修井）2336座；铺设输水管路：无缝钢管91970m，热镀锌钢管842494m。</t>
  </si>
  <si>
    <t>设计供水人口11.03万人</t>
  </si>
  <si>
    <t>已完成可研报告及批复（马发改工农【2020】10号），正在开展初步设计及相关专题论证等</t>
  </si>
  <si>
    <t>马山县乔利乡集中连片供水工程</t>
  </si>
  <si>
    <t>乔利乡</t>
  </si>
  <si>
    <t>乔利社区等10个行政村</t>
  </si>
  <si>
    <t>5200m³/d</t>
  </si>
  <si>
    <t>兴科供水厂扩容提升改造、铺设供水管网等。</t>
  </si>
  <si>
    <t>设计供水人口3.80万人</t>
  </si>
  <si>
    <t>正在开展可研报告及及相关专题论证等</t>
  </si>
  <si>
    <t>2021年度马山县六朝灌区主干渠伏汉至东料段水毁维修工程</t>
  </si>
  <si>
    <t>白山镇</t>
  </si>
  <si>
    <t>新汉村、上龙村等</t>
  </si>
  <si>
    <t>1.5m3/s</t>
  </si>
  <si>
    <t>渠道防渗加固边墙及底板混凝土加固，修复泄洪闸等</t>
  </si>
  <si>
    <t>改善灌溉面积2600亩</t>
  </si>
  <si>
    <t>正在编制初步设计</t>
  </si>
  <si>
    <t>2021年度马山县坛江灌区主干渠那楼至黎屯段水毁维修工程</t>
  </si>
  <si>
    <t>周鹿镇</t>
  </si>
  <si>
    <t>周水村</t>
  </si>
  <si>
    <t>改善灌溉面积1200亩</t>
  </si>
  <si>
    <t>2021年度马山县大朗灌区德育干渠应急维修工程</t>
  </si>
  <si>
    <t>永州镇</t>
  </si>
  <si>
    <t>德育村</t>
  </si>
  <si>
    <t>0.2m3/s</t>
  </si>
  <si>
    <t>渠道边墙及底板水毁维修、渠道清淤等。</t>
  </si>
  <si>
    <t>改善灌溉面积300亩</t>
  </si>
  <si>
    <t>马山县永州镇德育村龙怀水轮泵坝水毁修复工程</t>
  </si>
  <si>
    <t>灌溉80亩</t>
  </si>
  <si>
    <t>主坝段防渗加固、水轮泵坝段防渗加固、更换水轮泵机组2台、更换检修及工作闸门4套等</t>
  </si>
  <si>
    <t>改善灌溉面积100亩</t>
  </si>
  <si>
    <t>已完成初步设计（马水复[2021]53号）</t>
  </si>
  <si>
    <t>马山县古零镇乐平村七绞拦水坝维修工程</t>
  </si>
  <si>
    <t>古零镇</t>
  </si>
  <si>
    <t>乐平村</t>
  </si>
  <si>
    <t>灌溉1100亩</t>
  </si>
  <si>
    <t>（1）拆除原拦水坝（坝长32m，高9m。坝体结构为外包将砌石，坝内干砌石）。（2）在原址重建埋石砼重力坝（坝长32m，高12m），含非溢洪坝段（左、右岸）、溢流坝段、坝顶检修交通桥、放水涵洞、下游消力池、护坦。（3）新建放水塔1座</t>
  </si>
  <si>
    <t>改善灌溉面积1100亩</t>
  </si>
  <si>
    <t>马山县周鹿镇坛利村角屯拦水坝维修工程</t>
  </si>
  <si>
    <t>坛利村</t>
  </si>
  <si>
    <t>灌溉150亩</t>
  </si>
  <si>
    <t>拆除重建水轮泵水坝1座（长35m，高4.5m）；新建坝顶交通桥1座（长35m）；安装40型水轮泵1套；安装DN150镀锌钢管160m；
拦水坝上下游护岸175m；维修渠道250m。</t>
  </si>
  <si>
    <t>改善灌溉面积150亩</t>
  </si>
  <si>
    <t>马山县周鹿镇爱旗村三陈拦水坝维修工程</t>
  </si>
  <si>
    <t>爱旗村</t>
  </si>
  <si>
    <t>灌溉65亩</t>
  </si>
  <si>
    <t>1、大坝（坝顶长50m，坝高7m）坝坡培土修整；上游坝坡浇筑砼护坡；下游坝坡种草皮。2、坝顶修整，砼护肩；泥结石坝顶面。            3、拆除原φ800砼溢洪涵管，重建溢洪道。</t>
  </si>
  <si>
    <t>改善灌溉面积65亩</t>
  </si>
  <si>
    <t>马山县林圩镇伏兴村伏六山塘维修加固工程</t>
  </si>
  <si>
    <t>林圩镇</t>
  </si>
  <si>
    <t>伏兴村</t>
  </si>
  <si>
    <t>山塘坝首、放水设施等维修加固</t>
  </si>
  <si>
    <t>改善灌溉面积80亩</t>
  </si>
  <si>
    <t>马山县林圩镇东庄村停斋山塘维修加固工程</t>
  </si>
  <si>
    <t>东庄村</t>
  </si>
  <si>
    <t>灌溉220亩</t>
  </si>
  <si>
    <t>山塘坝首、放水设施、溢洪道、灌溉渠道等维修加固</t>
  </si>
  <si>
    <t>马山县东风水电站水库溢洪道水毁修复工程</t>
  </si>
  <si>
    <t>大化镇</t>
  </si>
  <si>
    <t>城内村</t>
  </si>
  <si>
    <t>一是修复坍塌的溢洪道段，并对溢洪道其余渠段进行加固和对溢洪道两侧边坡进行护坡；二是控制闸11号孔增加平面钢闸门一扇，恢复11号孔闸门的泄水功能；三是加高、加固正向溢洪道右侧挡水墙，确保坝坡安全。四是修复正向溢流坝坝顶（因溢洪道损坏，原来将正向溢流坝坝顶拆除，降低坝顶泄洪）</t>
  </si>
  <si>
    <t>保证东风水电站的安全运行，保障电站坝区人民群众生命财产不受影响。</t>
  </si>
  <si>
    <t>南审批农[2019]127号</t>
  </si>
  <si>
    <t>马山县白山镇内学村塘学屯、固学屯水源地保护工程</t>
  </si>
  <si>
    <t>内学村塘学屯、固学屯</t>
  </si>
  <si>
    <t>未落实</t>
  </si>
  <si>
    <t>水源地驳岸挡土墙；拦水坝；水源地面硬化；保护区标志布置；拦污栅；拦网；水源地周边排洪沟等部分的平面布置。</t>
  </si>
  <si>
    <t>已开展前期工作，初步设计方案已经过专家评审，待编制单位修改完善后批复。南审批农【2021】165号</t>
  </si>
  <si>
    <t>马山县周鹿镇马周村大闷屯、新龙屯水源地保护工程实施方案</t>
  </si>
  <si>
    <t>大闷屯、新龙屯</t>
  </si>
  <si>
    <t>新建110m格宾网笼挡墙，新建铝合金护栏360m，新建拦水坝32m，新建大门两处，水源清淤1m深，面积3540㎡，硬化C25砼底板300厚，面积3120㎡；渠道清淤0.8m深，面积320㎡；新建1.8m宽控制闸2处，直径1.8m跨路钢筋砼涵管8m长2处，新建排洪渠1（2*2）18m长，排洪渠1（3*3）160m长；绿化2100㎡，种植桂花树135棵；新建30m³/h一体化净水器两处。饮用水水源保护区界标、水源地保护区警示牌、水源宣传牌一批；建设环境监控系统一套。已开展前期工作，初步设计方案已经过专家评审，待编制单位修改完善后批复</t>
  </si>
  <si>
    <t>初设批复：南审批〔2022〕6号）</t>
  </si>
  <si>
    <t>改扩建</t>
  </si>
  <si>
    <t>南圩镇</t>
  </si>
  <si>
    <t>百朝社区</t>
  </si>
  <si>
    <t>2237m3/d</t>
  </si>
  <si>
    <t>17281人</t>
  </si>
  <si>
    <t>完成初步设计（报批稿）</t>
  </si>
  <si>
    <t>隆安县都结乡天隆村饮水安全巩固提升工程</t>
  </si>
  <si>
    <t>都结乡</t>
  </si>
  <si>
    <t>天隆村</t>
  </si>
  <si>
    <r>
      <rPr>
        <sz val="10"/>
        <rFont val="宋体"/>
        <charset val="134"/>
      </rPr>
      <t>347m</t>
    </r>
    <r>
      <rPr>
        <vertAlign val="superscript"/>
        <sz val="10"/>
        <rFont val="宋体"/>
        <charset val="134"/>
      </rPr>
      <t>3</t>
    </r>
    <r>
      <rPr>
        <sz val="10"/>
        <rFont val="宋体"/>
        <charset val="134"/>
      </rPr>
      <t>/d</t>
    </r>
  </si>
  <si>
    <r>
      <rPr>
        <sz val="10"/>
        <rFont val="宋体"/>
        <charset val="134"/>
      </rPr>
      <t>新建取水泵房1间，沉淀池、过滤池各1座，500m</t>
    </r>
    <r>
      <rPr>
        <vertAlign val="superscript"/>
        <sz val="10"/>
        <rFont val="宋体"/>
        <charset val="134"/>
      </rPr>
      <t>3</t>
    </r>
    <r>
      <rPr>
        <sz val="10"/>
        <rFont val="宋体"/>
        <charset val="134"/>
      </rPr>
      <t>清水池1座，100m</t>
    </r>
    <r>
      <rPr>
        <vertAlign val="superscript"/>
        <sz val="10"/>
        <rFont val="宋体"/>
        <charset val="134"/>
      </rPr>
      <t>3</t>
    </r>
    <r>
      <rPr>
        <sz val="10"/>
        <rFont val="宋体"/>
        <charset val="134"/>
      </rPr>
      <t>纳污池1座，管理房1间；安装水泵设备2台，消毒设备1台，50KVA变压器1台，供电线路2000m，输配水管23730m等</t>
    </r>
  </si>
  <si>
    <t>3014人</t>
  </si>
  <si>
    <t>2023年</t>
  </si>
  <si>
    <t>隆发改科技社农〔2021〕23号</t>
  </si>
  <si>
    <t>布良灌区马白支渠引水坝、万朗引水坝维修工程</t>
  </si>
  <si>
    <t>南圩</t>
  </si>
  <si>
    <t>百朝 万朗村</t>
  </si>
  <si>
    <t>马白支渠维修引水坝一座，坝长13m，坝高2m；万朗引水坝维修30m坝堤，高4m</t>
  </si>
  <si>
    <t>无</t>
  </si>
  <si>
    <t xml:space="preserve">布良灌区布良干渠良楼段、俊良段、布良水库林利引水渠暗涵修复工程 </t>
  </si>
  <si>
    <t>都结、南圩</t>
  </si>
  <si>
    <t>潭内 三宝</t>
  </si>
  <si>
    <t>修复渠道165m</t>
  </si>
  <si>
    <t xml:space="preserve">布良灌区布良干渠那桑段、派王支渠维修工程 </t>
  </si>
  <si>
    <t>乔建</t>
  </si>
  <si>
    <t>新都</t>
  </si>
  <si>
    <t>加高渠道边墙370m，新建盖板2座，清淤渠道淤泥</t>
  </si>
  <si>
    <t>那东一、二库上坝公路护栏</t>
  </si>
  <si>
    <t>那湾</t>
  </si>
  <si>
    <t>安装不锈钢护栏500米</t>
  </si>
  <si>
    <t>确保上坝公路畅通、安全</t>
  </si>
  <si>
    <t>布良水库防汛抢险进库道路硬化(布良电站段)</t>
  </si>
  <si>
    <t>都结</t>
  </si>
  <si>
    <t>三乐</t>
  </si>
  <si>
    <t>道路硬化600米</t>
  </si>
  <si>
    <t>确保防汛抢险道路畅通、水库安全运行</t>
  </si>
  <si>
    <t>那东一库溢洪道引水渠修复工程</t>
  </si>
  <si>
    <t>修复溢洪道引水渠370米</t>
  </si>
  <si>
    <t>确保水库排洪畅通、水库安全运行</t>
  </si>
  <si>
    <t>隆安县布良水库防汛抢险进库道路(进溢洪道段)硬化工程</t>
  </si>
  <si>
    <t>三乐村</t>
  </si>
  <si>
    <t>等外公路</t>
  </si>
  <si>
    <t>1.道路硬化570m
2.错车台1座
3.回车台1座
4.新建路涵1处
5.路肩及其他</t>
  </si>
  <si>
    <t>隆安县那营一水库防汛抢险进库道路硬化工程</t>
  </si>
  <si>
    <t>联造村</t>
  </si>
  <si>
    <t xml:space="preserve">1.道路硬化350m
2.护栏300m
</t>
  </si>
  <si>
    <t>V等</t>
  </si>
  <si>
    <t>500亩农田，收益人口1000多人。</t>
  </si>
  <si>
    <t>乔建人民政府</t>
  </si>
  <si>
    <t>未开展前期工作</t>
  </si>
  <si>
    <t>乔建镇</t>
  </si>
  <si>
    <t>龙淰村</t>
  </si>
  <si>
    <t>铺设排水水管1000米解决龙淰村龙闷屯排涝问题</t>
  </si>
  <si>
    <t>42户177人</t>
  </si>
  <si>
    <t>新光村</t>
  </si>
  <si>
    <t>铺设排水管850米解决龙卜屯排涝问题</t>
  </si>
  <si>
    <t>135户557人</t>
  </si>
  <si>
    <t>兴阳社区</t>
  </si>
  <si>
    <t>长度1500米，宽2米，高1米</t>
  </si>
  <si>
    <t>250户，约700亩农田</t>
  </si>
  <si>
    <t>城厢镇人民政府</t>
  </si>
  <si>
    <t>雁江镇</t>
  </si>
  <si>
    <t>雁江社区</t>
  </si>
  <si>
    <t>建设总长度200米，宽1.5米，高1.2米排涝渠。</t>
  </si>
  <si>
    <t>400人</t>
  </si>
  <si>
    <t>雁江镇人民政府</t>
  </si>
  <si>
    <t>35</t>
  </si>
  <si>
    <t>8.75</t>
  </si>
  <si>
    <t>屏山</t>
  </si>
  <si>
    <t>团结</t>
  </si>
  <si>
    <t>60亩农田，受益人口280人</t>
  </si>
  <si>
    <t>屏山乡人民政府</t>
  </si>
  <si>
    <t>屏山社区</t>
  </si>
  <si>
    <t>80亩农田、受益人口1000多人</t>
  </si>
  <si>
    <t>古潭乡</t>
  </si>
  <si>
    <t>马村</t>
  </si>
  <si>
    <t>长、宽、高：3 500m×1.5m×1m三面光建设标准</t>
  </si>
  <si>
    <t>856户农户，灌溉6500亩耕地</t>
  </si>
  <si>
    <t>隆安县丁当电灌管理站</t>
  </si>
  <si>
    <t>引接四塘水厂水，铺设配水管网约7434m以及配套水表闸阀等</t>
  </si>
  <si>
    <t>已完成</t>
  </si>
  <si>
    <t>兴宁区农村饮水工程维修养护</t>
  </si>
  <si>
    <t>全城区</t>
  </si>
  <si>
    <t>南宁市兴宁区西云江水库饮用水水源地保护工程</t>
  </si>
  <si>
    <t>五塘镇</t>
  </si>
  <si>
    <t>五塘社区凌慕垌</t>
  </si>
  <si>
    <t>金属围网护栏6750m',保护区界标18块，交通警示牌3块，宣传牌4块，建设监控能力系统1套，配备无人机1套等。</t>
  </si>
  <si>
    <t>300.19</t>
  </si>
  <si>
    <t>0</t>
  </si>
  <si>
    <t>有利于改善周围边环境，改良水质有利于兴宁区乡镇安全供水，能及时了解水源地水质及其他重大事件，有利于水源地的保护及管理。</t>
  </si>
  <si>
    <t>南宁市兴宁区农业服务中心</t>
  </si>
  <si>
    <t>南兴水技[2021] 14号</t>
  </si>
  <si>
    <t>210.13</t>
  </si>
  <si>
    <t>90.06</t>
  </si>
  <si>
    <t>南宁市兴宁区东山水库饮用水水源地保护工程</t>
  </si>
  <si>
    <t>南兴水技[2021] 15号</t>
  </si>
  <si>
    <t>南宁市兴宁区那文水库进库道路提升工程</t>
  </si>
  <si>
    <t>那况村</t>
  </si>
  <si>
    <t>进库道路、坝顶路面，路基宽4.5m，路面宽3.5m</t>
  </si>
  <si>
    <t>硬化水库进库道路、坝顶公路2km</t>
  </si>
  <si>
    <t>提高水库汛期的安全，改善周边居民的交通条件</t>
  </si>
  <si>
    <t>南兴水技﹝2021﹞17号</t>
  </si>
  <si>
    <t>南宁市兴宁区渌流水库进库道路提升工程</t>
  </si>
  <si>
    <t>那陀村</t>
  </si>
  <si>
    <t>进库道路、坝顶路面，路基宽4.5m，路面宽3.6m</t>
  </si>
  <si>
    <t>硬化水库进库道路、坝顶公路0.6km</t>
  </si>
  <si>
    <t>南兴水技﹝2021﹞18号</t>
  </si>
  <si>
    <t>南宁市兴宁区云龙水库进库道路提升工程</t>
  </si>
  <si>
    <t>福禄村</t>
  </si>
  <si>
    <t>进库道路、坝顶路面，路基宽4.5m，路面宽3.7m</t>
  </si>
  <si>
    <t>硬化水库进库道路、坝顶公路1km</t>
  </si>
  <si>
    <t>南兴水技﹝2021﹞19号</t>
  </si>
  <si>
    <t>南宁市兴宁区特进水库进库道路提升工程</t>
  </si>
  <si>
    <t>进库道路、坝顶路面，路基宽4.5m，路面宽3.8m</t>
  </si>
  <si>
    <t>硬化水库进库道路、坝顶公路2.4km</t>
  </si>
  <si>
    <t>南兴水技﹝2021﹞20号</t>
  </si>
  <si>
    <t>南宁市兴宁区石圳水库进库道路提升工程</t>
  </si>
  <si>
    <t>六塘村</t>
  </si>
  <si>
    <t>进库道路、坝顶路面，路基宽4.5m，路面宽3.9m</t>
  </si>
  <si>
    <t>进库道路受损严重，建议安排维修新建进库道路、坝顶公路1.5km</t>
  </si>
  <si>
    <t>南兴水技﹝2021﹞21号</t>
  </si>
  <si>
    <t>青秀</t>
  </si>
  <si>
    <t>青秀区农村连片集中供水工程</t>
  </si>
  <si>
    <t>南阳镇 、长塘 镇、伶 俐镇、 刘圩镇</t>
  </si>
  <si>
    <t>独岭村、 王京村、 二田村、 大理村、 天堂村等 27个政村</t>
  </si>
  <si>
    <t>3万m³/d</t>
  </si>
  <si>
    <t>新建加压站28座，铺设供水管网254km，以及建设闸阀井、排气阀等附属工程。</t>
  </si>
  <si>
    <t>164600人</t>
  </si>
  <si>
    <t>初设批复：南 青发改字〔 2020〕302号</t>
  </si>
  <si>
    <t>伶俐电灌站一体化净水设备维护</t>
  </si>
  <si>
    <t>维修维护</t>
  </si>
  <si>
    <t>伶俐镇</t>
  </si>
  <si>
    <t>独岭村</t>
  </si>
  <si>
    <t>320m³/d</t>
  </si>
  <si>
    <t>一体化设备维护，更换过滤材料等</t>
  </si>
  <si>
    <t>2900人</t>
  </si>
  <si>
    <t>伶俐镇上王村下坛坡人饮工程</t>
  </si>
  <si>
    <t>上王村</t>
  </si>
  <si>
    <t>27.5m³/d</t>
  </si>
  <si>
    <t>钻深水井80米，机电设备及低压配电柜（XL21含计量及测量表）、架空低压线路、建泵房、建100m³高位蓄水池一座、消毒设备、输配水管安装等。</t>
  </si>
  <si>
    <t>250人</t>
  </si>
  <si>
    <t>已完成设计</t>
  </si>
  <si>
    <t>伶俐镇上王村新兴坡人饮工程</t>
  </si>
  <si>
    <t>10.5m³/d</t>
  </si>
  <si>
    <t>78人</t>
  </si>
  <si>
    <t>伶俐镇石塘村三乐坡3队人饮工程</t>
  </si>
  <si>
    <t>19.8m³/d</t>
  </si>
  <si>
    <t>钻深水井，机电设备及低压配电柜（XL21含计量及测量表）、架空低压线路、建泵房、建100m³高位蓄水池一座、消毒设备、输配水管安装等。</t>
  </si>
  <si>
    <t>180人</t>
  </si>
  <si>
    <t>伶俐镇沱江村武杏坡人饮工程</t>
  </si>
  <si>
    <t>沱江村</t>
  </si>
  <si>
    <t>11m³/d</t>
  </si>
  <si>
    <t>引山泉水，在取水点建2立方蓄水池，3立方过滤池、村内建一座30立方的蓄水池、消毒设备、铺设输配水管网等。</t>
  </si>
  <si>
    <t>100人</t>
  </si>
  <si>
    <t>伶俐镇沱江村武罗坡人饮工程</t>
  </si>
  <si>
    <t>38.5m³/d</t>
  </si>
  <si>
    <t>钻深水井，机电设备及低压配电柜（XL21含计量及测量表）、架空低压线路、建泵房、输配水管安装等。</t>
  </si>
  <si>
    <t>350人</t>
  </si>
  <si>
    <t>伶俐镇那安坡人饮工程</t>
  </si>
  <si>
    <t>望齐村</t>
  </si>
  <si>
    <t>25.3m³/d</t>
  </si>
  <si>
    <t>230人</t>
  </si>
  <si>
    <t>长塘镇那曾村那立旧坡人饮工程</t>
  </si>
  <si>
    <t>那曾村</t>
  </si>
  <si>
    <t>15m³/d</t>
  </si>
  <si>
    <t>大口井，泵房，抽水、消毒设备，输配水管网，高位水池，动力杆线等</t>
  </si>
  <si>
    <t>长塘镇那曾村委人饮工程</t>
  </si>
  <si>
    <t>13.75m³/d</t>
  </si>
  <si>
    <t>大口井，泵房，抽水、消毒设备，输水管网，水箱，动力杆线等</t>
  </si>
  <si>
    <t>130人</t>
  </si>
  <si>
    <t>长塘镇那曾村谷塘新坡人饮工程</t>
  </si>
  <si>
    <t>125人</t>
  </si>
  <si>
    <t>长塘镇枫木村垒岩坡人饮工程</t>
  </si>
  <si>
    <t>枫木村</t>
  </si>
  <si>
    <t>5m³/d</t>
  </si>
  <si>
    <t>大口井，泵房，抽水、消毒设备，抽水管网，动力杆线等</t>
  </si>
  <si>
    <t>40人</t>
  </si>
  <si>
    <t>长塘镇枫木村石龙坡人饮工程</t>
  </si>
  <si>
    <t>22.55m³/d</t>
  </si>
  <si>
    <t>205人</t>
  </si>
  <si>
    <t>长塘镇定西村团岩坡人饮工程</t>
  </si>
  <si>
    <t>定西村</t>
  </si>
  <si>
    <t>72m³/d</t>
  </si>
  <si>
    <t>泵房，抽水、消毒设备，抽水管网，动力杆线等</t>
  </si>
  <si>
    <t>650人</t>
  </si>
  <si>
    <t>长塘镇洞江村青龙旧坡人饮工程</t>
  </si>
  <si>
    <t>洞江村</t>
  </si>
  <si>
    <t>51m³/d</t>
  </si>
  <si>
    <t>深机井，泵房，抽水、消毒设备，抽水管网，配水主管，动力杆线等</t>
  </si>
  <si>
    <t>450人</t>
  </si>
  <si>
    <t>长塘镇天堂村巴兰新坡人饮蓄水池工程</t>
  </si>
  <si>
    <t>13.5m³/d</t>
  </si>
  <si>
    <t>高位蓄水池，管网驳接等</t>
  </si>
  <si>
    <t>115人</t>
  </si>
  <si>
    <t>长塘镇天堂村介排坡人饮蓄水池工程</t>
  </si>
  <si>
    <t>25.2m³/d</t>
  </si>
  <si>
    <t>215人</t>
  </si>
  <si>
    <t>长塘镇那曾村那曾坡人饮工程</t>
  </si>
  <si>
    <t>63m³/d</t>
  </si>
  <si>
    <t>大口井，泵房，抽水、消毒设备，抽水管网，配水主管，动力杆线等</t>
  </si>
  <si>
    <t>565人</t>
  </si>
  <si>
    <t>长塘镇那曾村那农旧坡人饮工程</t>
  </si>
  <si>
    <t>34m³/d</t>
  </si>
  <si>
    <t>305人</t>
  </si>
  <si>
    <t>长塘镇那曾村天堂新坡人饮工程</t>
  </si>
  <si>
    <t>14m³/d</t>
  </si>
  <si>
    <t>泵房，抽水、消毒设备，输配水管网，高位水池，动力杆线等</t>
  </si>
  <si>
    <t>120人</t>
  </si>
  <si>
    <t>1</t>
  </si>
  <si>
    <t>南阳电灌站灌区续建配套与节水改造</t>
  </si>
  <si>
    <t>南阳镇</t>
  </si>
  <si>
    <t>留凤村、新光村、南阳村、施厚村、二田村、新楼村</t>
  </si>
  <si>
    <t>2m³/s</t>
  </si>
  <si>
    <t>新建一、二级、三级抽水泵站配套抽水设施及新建管理户；干渠三面全段防渗，支渠全部重建；配套附设施；配套监控设施。</t>
  </si>
  <si>
    <t>18000亩</t>
  </si>
  <si>
    <t>已完成实施方案，相当于可研。</t>
  </si>
  <si>
    <t>2</t>
  </si>
  <si>
    <t>青秀区现代农业示范区高效节水长塘电灌站灌片工程</t>
  </si>
  <si>
    <t>长塘村、定西村、洞江村</t>
  </si>
  <si>
    <t>1.5m³/s</t>
  </si>
  <si>
    <t>工程等别Ⅵ级，工程规模小（一）型，高效节水灌溉面积2.366万亩，主要建设内容：2.366万亩配套管道设施、附属建筑物设施、首部过滤设施及配套调节蓄水池等 。</t>
  </si>
  <si>
    <t>23660亩</t>
  </si>
  <si>
    <t>南青发改字〔2019〕187号</t>
  </si>
  <si>
    <t>南阳电灌站草樟北渠坛河双边提防渗工程</t>
  </si>
  <si>
    <t>施厚村</t>
  </si>
  <si>
    <t>1m³/s</t>
  </si>
  <si>
    <t>干渠塌陷修复、防渗、渠底加固硬化。</t>
  </si>
  <si>
    <t>1600亩</t>
  </si>
  <si>
    <t>4</t>
  </si>
  <si>
    <t>南阳电灌站田西渡槽防渗工程</t>
  </si>
  <si>
    <t>南阳村</t>
  </si>
  <si>
    <t>1.8m³/s</t>
  </si>
  <si>
    <t>渡槽引渠损毁拆建加固、防渗、开裂修复。</t>
  </si>
  <si>
    <t>5000亩</t>
  </si>
  <si>
    <t>5</t>
  </si>
  <si>
    <t>南阳电灌站一级干渠幸福渡槽防渗工程</t>
  </si>
  <si>
    <t>渡槽桥墩、引渠损毁加固、防渗、开裂修复。</t>
  </si>
  <si>
    <t>8000亩</t>
  </si>
  <si>
    <t>6</t>
  </si>
  <si>
    <t>南阳电灌站5座泵站机电设备维护工程</t>
  </si>
  <si>
    <t>留凤村、南阳村</t>
  </si>
  <si>
    <t>1100kw，1.8m³/s</t>
  </si>
  <si>
    <t>留凤一站，石头塘、朗加、河田二站、二田三站，机电运行设备检修、养护，管道涂油漆防锈等。</t>
  </si>
  <si>
    <t>13500亩</t>
  </si>
  <si>
    <t>7</t>
  </si>
  <si>
    <t>南阳电灌站河田站进站道路硬化工程</t>
  </si>
  <si>
    <t>进站道路护边砌石加固、硬化500米。</t>
  </si>
  <si>
    <t>3200亩</t>
  </si>
  <si>
    <t>8</t>
  </si>
  <si>
    <t>南阳电灌站留凤一级站10kv变压站改造工程</t>
  </si>
  <si>
    <t>留凤村</t>
  </si>
  <si>
    <t>660kw/6台</t>
  </si>
  <si>
    <t>机站10kv高压配电设备、变压器、电杆等设备更新改造。</t>
  </si>
  <si>
    <t>135000亩</t>
  </si>
  <si>
    <t>9</t>
  </si>
  <si>
    <t>南阳电灌站朗加二级干渠清淤工程</t>
  </si>
  <si>
    <t>清淤维修</t>
  </si>
  <si>
    <t>1.0m³/s</t>
  </si>
  <si>
    <t>干渠清淤、防渗、修复、喷除草剂，共3.5km。</t>
  </si>
  <si>
    <t>2500亩</t>
  </si>
  <si>
    <t>10</t>
  </si>
  <si>
    <t>南阳电灌站草樟南干渠清淤工程</t>
  </si>
  <si>
    <t>干渠清淤、防渗、修复、喷除草剂，共4km。</t>
  </si>
  <si>
    <t>800亩</t>
  </si>
  <si>
    <t>11</t>
  </si>
  <si>
    <t>南阳电灌站草樟北干渠清淤工程</t>
  </si>
  <si>
    <t>干渠清淤、防渗、修复、喷除草剂。共6km。</t>
  </si>
  <si>
    <t>1500亩</t>
  </si>
  <si>
    <t>12</t>
  </si>
  <si>
    <t>南阳电灌站河田二级干渠清淤工程</t>
  </si>
  <si>
    <t>二田村</t>
  </si>
  <si>
    <t>0.8m³/s</t>
  </si>
  <si>
    <t>干渠清淤、防渗、修复、喷除草剂。共5km。</t>
  </si>
  <si>
    <t>13</t>
  </si>
  <si>
    <t>南阳电灌站留凤一级干渠清淤工程</t>
  </si>
  <si>
    <t>留凤村、新光村、南阳村</t>
  </si>
  <si>
    <t>6.5kmm³/s</t>
  </si>
  <si>
    <t>干渠清淤、防渗、修复。m³/s</t>
  </si>
  <si>
    <t>14</t>
  </si>
  <si>
    <t>南阳电灌站南阳一级干渠清淤工程</t>
  </si>
  <si>
    <t>7kmm³/s</t>
  </si>
  <si>
    <t>干渠清淤、防渗、修复。</t>
  </si>
  <si>
    <t>3000亩</t>
  </si>
  <si>
    <t>15</t>
  </si>
  <si>
    <t>伶俐电灌站一级干渠清淤</t>
  </si>
  <si>
    <t>渠道清淤3.5公里及斗闸门维护。</t>
  </si>
  <si>
    <t>2300亩</t>
  </si>
  <si>
    <t>16</t>
  </si>
  <si>
    <t>伶俐电灌站二级干渠清淤</t>
  </si>
  <si>
    <t>王京村</t>
  </si>
  <si>
    <t>渠道清淤3.1公里及斗闸门维护。</t>
  </si>
  <si>
    <t>1200亩</t>
  </si>
  <si>
    <t>17</t>
  </si>
  <si>
    <t>伶俐电灌站玉村支渠清淤</t>
  </si>
  <si>
    <t>0.5m³/s</t>
  </si>
  <si>
    <t>渠道清淤5.2公里。</t>
  </si>
  <si>
    <t>2047亩</t>
  </si>
  <si>
    <t>18</t>
  </si>
  <si>
    <t>伶俐电灌站巴田、王京支渠清淤</t>
  </si>
  <si>
    <t>渠道清淤3.9公里。</t>
  </si>
  <si>
    <t>1800亩</t>
  </si>
  <si>
    <t>19</t>
  </si>
  <si>
    <t>伶俐电灌站巴良支渠清淤</t>
  </si>
  <si>
    <t>独岭村王京村</t>
  </si>
  <si>
    <t>渠道清淤5.9公里。</t>
  </si>
  <si>
    <t>1160亩</t>
  </si>
  <si>
    <t>20</t>
  </si>
  <si>
    <t>长塘电灌管理站一级站机电设备维修</t>
  </si>
  <si>
    <t>长塘村</t>
  </si>
  <si>
    <t>650kw</t>
  </si>
  <si>
    <t>更换3#、4#机DN500出水电动阀、抽水泵芯维修保养及DN500吸水管重新喷漆</t>
  </si>
  <si>
    <t>5300亩</t>
  </si>
  <si>
    <t>南宁市青秀区农业农村局</t>
  </si>
  <si>
    <t>长塘镇东风水库进库道路工程</t>
  </si>
  <si>
    <t>进库道路550米，宽3.5米，涵管，路肩土</t>
  </si>
  <si>
    <t>500亩</t>
  </si>
  <si>
    <t>长塘镇定西村仲豆外坡农田排涝主干渠工程</t>
  </si>
  <si>
    <t>排涝主干渠100米，</t>
  </si>
  <si>
    <t>200亩</t>
  </si>
  <si>
    <t>长塘镇洞江村冲么坡山塘工程</t>
  </si>
  <si>
    <t>塘坝加固，放水涵，溢洪道，清淤等</t>
  </si>
  <si>
    <t>150亩</t>
  </si>
  <si>
    <t>刘圩镇三籁村3队那覃山塘维修巩固工程</t>
  </si>
  <si>
    <t>刘圩镇</t>
  </si>
  <si>
    <t>三籁村</t>
  </si>
  <si>
    <t>维修山塘大坝长60m，坝高6m，坝顶混凝土路面宽3.5m，大坝内坡设置混凝土齿墙，坝面护坡，铺设土工膜防渗，大坝下游草皮护坡，新建溢洪道，重建，灌溉放水设施。</t>
  </si>
  <si>
    <t>50亩</t>
  </si>
  <si>
    <t>刘圩镇槐里村那止山塘修复工程</t>
  </si>
  <si>
    <t>槐里村</t>
  </si>
  <si>
    <t>维修山塘大坝长250m，坝高3m，坝顶混凝土路面宽3.5m，大坝内坡设置混凝土齿墙，坝面护坡，铺设土工膜防渗，大坝下游草皮护坡，修复灌溉放水设施。进场道路200米。</t>
  </si>
  <si>
    <t>刘圩镇大里村那桑水利修复工程</t>
  </si>
  <si>
    <t>大里村</t>
  </si>
  <si>
    <r>
      <rPr>
        <sz val="10"/>
        <rFont val="宋体"/>
        <charset val="134"/>
      </rPr>
      <t>维修加固内外大坝、溢洪道及放水涵、坝长80米，坝高6米、宽3米，</t>
    </r>
    <r>
      <rPr>
        <sz val="10"/>
        <color theme="1"/>
        <rFont val="宋体"/>
        <charset val="134"/>
      </rPr>
      <t>灌溉面积500亩；进场道路400米。</t>
    </r>
  </si>
  <si>
    <t>刘圩镇槐里村坛龙坡加户山塘</t>
  </si>
  <si>
    <t>维修加固内外大坝、溢洪道及放水涵、清淤-15亩、坝长70米，坝高6米、宽3米、库容1.4万立方米</t>
  </si>
  <si>
    <t>100亩</t>
  </si>
  <si>
    <t>南阳电灌站朗加水库道路、涵桥工程</t>
  </si>
  <si>
    <t>60m</t>
  </si>
  <si>
    <t>进库道路扩宽硬化、涵桥改建。</t>
  </si>
  <si>
    <t>南阳电灌站石头塘站进站道路硬化工程</t>
  </si>
  <si>
    <t>3米路宽</t>
  </si>
  <si>
    <t>进站道路护边砌石加固、便桥扩建、硬化道路280米。</t>
  </si>
  <si>
    <t>江南区江西镇旧街管网改造工程</t>
  </si>
  <si>
    <t>江西镇</t>
  </si>
  <si>
    <t>安平村</t>
  </si>
  <si>
    <t>2508m³/d</t>
  </si>
  <si>
    <t>更换管路及附属设施</t>
  </si>
  <si>
    <t>江水复[2021] 41 号</t>
  </si>
  <si>
    <t>市为民办实事项目</t>
  </si>
  <si>
    <t>延安镇那齐村水厂管路更换工程--保和片区</t>
  </si>
  <si>
    <t>延安镇</t>
  </si>
  <si>
    <t>那齐村</t>
  </si>
  <si>
    <t>317m³/d</t>
  </si>
  <si>
    <t>江水复[2021] 42号</t>
  </si>
  <si>
    <t>六思水库干支渠维修加固及清淤工程</t>
  </si>
  <si>
    <t>苏圩镇</t>
  </si>
  <si>
    <t>保卫村</t>
  </si>
  <si>
    <t>清淤六思干支渠约14.2km，维修加固渠道0.2km，改建过路涵洞3处</t>
  </si>
  <si>
    <t>改善灌溉面积15000亩</t>
  </si>
  <si>
    <t>江水复〔2021〕32号</t>
  </si>
  <si>
    <t>江南区天堂水库干渠加固工程</t>
  </si>
  <si>
    <t>延安社区</t>
  </si>
  <si>
    <t>500米渠道维修加固工程</t>
  </si>
  <si>
    <t>改善灌溉面积500亩</t>
  </si>
  <si>
    <t>江水复〔2021〕33号</t>
  </si>
  <si>
    <t>南宁市江南区水利局</t>
  </si>
  <si>
    <t>2019年农口第一批已下达资金16万元</t>
  </si>
  <si>
    <t>江南延安镇那河水库进库道路提升改造项目</t>
  </si>
  <si>
    <t>提升改造进库道路长度2975.43米</t>
  </si>
  <si>
    <t>保障防汛道路畅通</t>
  </si>
  <si>
    <t>江水复〔2021〕28号</t>
  </si>
  <si>
    <t>江南区苏圩镇渠翁水库进库道路提升改造项目</t>
  </si>
  <si>
    <t>新德村</t>
  </si>
  <si>
    <t>提升改造进库道路长度1832.55米</t>
  </si>
  <si>
    <t>江水复〔2021〕26号</t>
  </si>
  <si>
    <t>江南区苏圩镇坛稔水库进库道路提升改造项目</t>
  </si>
  <si>
    <t>苏保村</t>
  </si>
  <si>
    <t>提升改造进库道路长度2854.10米</t>
  </si>
  <si>
    <t>江水复〔2021〕27号</t>
  </si>
  <si>
    <t>江南区人饮维修养护</t>
  </si>
  <si>
    <t>人饮维修养护</t>
  </si>
  <si>
    <t>巩固提升饮水安全</t>
  </si>
  <si>
    <t>江南区2022年度公益性水利工程维修养护</t>
  </si>
  <si>
    <t>江南区21座水库大坝杂草丛生、库尾淤积、坝面维修等</t>
  </si>
  <si>
    <t>保障大坝安全运行</t>
  </si>
  <si>
    <t>江南区取用水管理计量设备安装工程</t>
  </si>
  <si>
    <t>江南区辖区取用水计量设备安装</t>
  </si>
  <si>
    <t>节约用水</t>
  </si>
  <si>
    <t>1.65万人</t>
  </si>
  <si>
    <t>双定镇镇区人饮供水管道改造工程</t>
  </si>
  <si>
    <t>双定镇</t>
  </si>
  <si>
    <t>兴平村</t>
  </si>
  <si>
    <t>9500m3/d</t>
  </si>
  <si>
    <t>接那龙水厂，更换双定镇镇区人饮供水管道PE100DN160管7000m，其他型号配水管3000m。</t>
  </si>
  <si>
    <t>建议列入为民办实事</t>
  </si>
  <si>
    <t>10000m3/d</t>
  </si>
  <si>
    <t>老口村31队、32队人饮安全工程</t>
  </si>
  <si>
    <t>1200m3/d</t>
  </si>
  <si>
    <t>新建50m3/20h钢筋砼水塔1座，更换深井泵1台，安装供水管网2500米。</t>
  </si>
  <si>
    <t>老口村10队人饮安全工程</t>
  </si>
  <si>
    <t>600m3/d</t>
  </si>
  <si>
    <t>新建50m3/20h钢筋砼水塔1座，安装供水管网2600米。</t>
  </si>
  <si>
    <t>老口村9队人饮安全工程</t>
  </si>
  <si>
    <t>1500m3/d</t>
  </si>
  <si>
    <t>建容量100m3高位水池1座，安装供水管网2800米。</t>
  </si>
  <si>
    <t>老口村25队人饮安全工程</t>
  </si>
  <si>
    <t>新建50m3/20h钢筋砼水塔1座，更换深井泵1台，安装供水管网2600米。</t>
  </si>
  <si>
    <t>南宁市西乡塘区农业农村局</t>
  </si>
  <si>
    <t>定龙水库放水设施维修工程</t>
  </si>
  <si>
    <t>邓圩村</t>
  </si>
  <si>
    <t>小（1)型</t>
  </si>
  <si>
    <t>围堰维修水库检修和放水闸门等</t>
  </si>
  <si>
    <t>罗文水库放水塔进水口水毁应急维修工程</t>
  </si>
  <si>
    <t>罗文村</t>
  </si>
  <si>
    <t>清除山体塌方土方及进水口库区淤泥，建山坡挡土墙及护坡，建放水塔进口引水渠，清理放水塔及放水水东内淤泥等，</t>
  </si>
  <si>
    <t>恢复灌溉面积1000亩，保护人口2400人、耕地2000亩</t>
  </si>
  <si>
    <t>西乡塘区水库水位尺维修安装工程</t>
  </si>
  <si>
    <t>32座水库</t>
  </si>
  <si>
    <t>对坛增、两水、定龙、河建、义梅、武陵、那民、后皇、雷横、登修、那泽等32座水库安装水位尺</t>
  </si>
  <si>
    <t>富庶村灌溉拦河坝维修工程</t>
  </si>
  <si>
    <t>富庶村</t>
  </si>
  <si>
    <t>4座拦河坝</t>
  </si>
  <si>
    <t>维修派赖拦河坝20m、旧圩坡拦河坝3m、坛黎坡拦河坝30m、富庶街派阳拦河坝20m</t>
  </si>
  <si>
    <t>恢复灌溉面积4600亩</t>
  </si>
  <si>
    <t>邕宁区蒲庙镇光和村那降坡人饮巩固提升工程</t>
  </si>
  <si>
    <t>蒲庙镇</t>
  </si>
  <si>
    <t>光和村</t>
  </si>
  <si>
    <t>207m³/d</t>
  </si>
  <si>
    <t>铺设配水管网 7635m，入户管 6400m，合计 14035m。</t>
  </si>
  <si>
    <t>1600人</t>
  </si>
  <si>
    <t>邕宁区蒲庙镇光和村力迫坡人饮巩固提升工程</t>
  </si>
  <si>
    <t>45m³/d</t>
  </si>
  <si>
    <t>铺设配水管网 2183m，入户管 1600m，合计 3783m</t>
  </si>
  <si>
    <t>南宁市邕宁区英雄水库新厂区水质提升工程</t>
  </si>
  <si>
    <t>新江镇</t>
  </si>
  <si>
    <t>华联村</t>
  </si>
  <si>
    <t>9990m³/d</t>
  </si>
  <si>
    <t>1.六角形聚氯乙烯蜂窝斜管；2.人工铺筑石英沙滤料</t>
  </si>
  <si>
    <t>77000人</t>
  </si>
  <si>
    <t>邕宁区百济镇屯茶村供水保障工程</t>
  </si>
  <si>
    <t>百济镇</t>
  </si>
  <si>
    <t>屯茶村</t>
  </si>
  <si>
    <t>454m³/d</t>
  </si>
  <si>
    <t>1.新建一座100m³的调节池；2.新建一座加压泵型号为DFW80/250-22/2；3.新建一座800m³的的高位水池，4.闸阀井32座，镇墩工程134个，7.泄水闸井工程10座；8排气阀井10座 ；输水总管常为3330米，采用PE100管，配水管总长26135米采用PE100管</t>
  </si>
  <si>
    <t>4128人</t>
  </si>
  <si>
    <t>百济镇百济社区供水保障工程</t>
  </si>
  <si>
    <t>百济社区</t>
  </si>
  <si>
    <t>管网铺设</t>
  </si>
  <si>
    <t>3771人</t>
  </si>
  <si>
    <t>已完成初步设计</t>
  </si>
  <si>
    <t>邕宁区新江镇新乐村片区供水保障工程</t>
  </si>
  <si>
    <t>新乐村</t>
  </si>
  <si>
    <t>593m³/d</t>
  </si>
  <si>
    <t>从新江镇高位水池接配水主管至加压泵房，主管铺设管道长7200m。输配水管网31219m安装离心泵、变压器、变频柜。</t>
  </si>
  <si>
    <t>4578人</t>
  </si>
  <si>
    <t>那楼镇仁里坡人饮巩固提升工程</t>
  </si>
  <si>
    <t>那楼镇</t>
  </si>
  <si>
    <t>坛墩村</t>
  </si>
  <si>
    <t>86m³/d</t>
  </si>
  <si>
    <t>管道敷设共7725m。</t>
  </si>
  <si>
    <t>687人</t>
  </si>
  <si>
    <t>邕宁区英雄水库水厂-镇龙联网供水工程</t>
  </si>
  <si>
    <t>新江镇、那楼镇</t>
  </si>
  <si>
    <t>华联村、镇龙社区</t>
  </si>
  <si>
    <t>7300m³/d</t>
  </si>
  <si>
    <t>1.新建那楼镇高位水池1500m³一座；2.高位水池至英雄水库水厂DN560PE联网25.8KM,中继加压站一座。</t>
  </si>
  <si>
    <t>175263人</t>
  </si>
  <si>
    <t>邕宁区蒲庙电灌区</t>
  </si>
  <si>
    <t>新生村、新新村</t>
  </si>
  <si>
    <t>1.清泉二级干渠新生支渠、新新支渠清淤6.38km,2.电站设备维修一台45kw、排污泵维修1台</t>
  </si>
  <si>
    <t>2000亩</t>
  </si>
  <si>
    <t>邕宁区那才灌区</t>
  </si>
  <si>
    <t>中和镇</t>
  </si>
  <si>
    <t>那才村</t>
  </si>
  <si>
    <t>1.先维修二级站设备：更换一台400KVA变压器，更换避雷器，更换配电盘，维修维护水泵、电动机；2.后续维修一级站设备：更换避雷器，维护一台560KVA变压器，检修配电盘，维修维护机电泵</t>
  </si>
  <si>
    <t>良庆</t>
  </si>
  <si>
    <t>建设日供水1万m³水厂，铺设配水主管网5.8km</t>
  </si>
  <si>
    <t>那马镇一致村连片集中供水工程</t>
  </si>
  <si>
    <t>那马镇</t>
  </si>
  <si>
    <t>一致村</t>
  </si>
  <si>
    <t>日供水量300m³/d</t>
  </si>
  <si>
    <t>新建加压泵站1座、新建调节池1座（50m3），高位水池1座（200m3）、输配水管路54.658km</t>
  </si>
  <si>
    <t>改善2237人饮水安全问题</t>
  </si>
  <si>
    <t>良水技批〔2021〕12号</t>
  </si>
  <si>
    <t>南晓镇大满村大满坡人饮巩固提升工程</t>
  </si>
  <si>
    <t>大满村</t>
  </si>
  <si>
    <t>日供水量80m³/d</t>
  </si>
  <si>
    <t>打大口井，建泵房及高位水池，架设抽水供电线路，安装自动抽水设备及消毒设备，铺设供水主管道。</t>
  </si>
  <si>
    <t>改善620人饮水安全问题</t>
  </si>
  <si>
    <t>良水技批〔2021〕6号</t>
  </si>
  <si>
    <t>南晓镇派双村派双旧坡人饮巩固提升工程</t>
  </si>
  <si>
    <t>派双村</t>
  </si>
  <si>
    <t>日供水量85m³/d</t>
  </si>
  <si>
    <t>新建深水井、泵房、水池，铺设输水管路</t>
  </si>
  <si>
    <t>改善870人饮水安全问题</t>
  </si>
  <si>
    <t>良水技批〔2021〕8号</t>
  </si>
  <si>
    <t>南晓镇派双村派双新坡人饮巩固提升工程</t>
  </si>
  <si>
    <t>日供水量75m³/d</t>
  </si>
  <si>
    <t>改善580人饮水安全问题</t>
  </si>
  <si>
    <t>良水技批〔2021〕9号</t>
  </si>
  <si>
    <t>南晓镇晓元村益禾丰人饮巩固提升工程</t>
  </si>
  <si>
    <t>日供水量19m³/d</t>
  </si>
  <si>
    <t>打大口井，建泵房及高位水池，架设抽水供电线路，安装抽水设备及消毒设备，铺设供水主管道。</t>
  </si>
  <si>
    <t>改善150人饮水安全问题</t>
  </si>
  <si>
    <t>良水技批〔2021〕10号</t>
  </si>
  <si>
    <t>南宁市良庆区农业农村局</t>
  </si>
  <si>
    <t>那马镇那计坡饮用水源地保护工程</t>
  </si>
  <si>
    <t>共和村</t>
  </si>
  <si>
    <t>供水人口1100人</t>
  </si>
  <si>
    <t>对那计坡取水口半径50米内的区域实行封闭管理，通过安装防护网、隔离标志等方式进行隔离和保护，半径50米内涉及的土地征用以及地面硬化</t>
  </si>
  <si>
    <t>保障那马镇共和村那计坡1100人饮用水源安全</t>
  </si>
  <si>
    <t>良水技批〔2021〕13号</t>
  </si>
  <si>
    <t>武鸣</t>
  </si>
  <si>
    <t>南武水技〔2020〕7号</t>
  </si>
  <si>
    <t>南武发改投资〔2020〕103号</t>
  </si>
  <si>
    <t>宁武、双桥、甘圩镇集中连片供水工程(原宁武镇梁新集中供水工程)</t>
  </si>
  <si>
    <t>宁武镇、双桥镇、甘圩镇</t>
  </si>
  <si>
    <r>
      <rPr>
        <sz val="10"/>
        <rFont val="宋体"/>
        <charset val="134"/>
      </rPr>
      <t>供水规模2.2万m</t>
    </r>
    <r>
      <rPr>
        <vertAlign val="superscript"/>
        <sz val="10"/>
        <rFont val="宋体"/>
        <charset val="134"/>
      </rPr>
      <t>3</t>
    </r>
    <r>
      <rPr>
        <sz val="10"/>
        <rFont val="宋体"/>
        <charset val="134"/>
      </rPr>
      <t>/d</t>
    </r>
  </si>
  <si>
    <t>新建净水厂1座；新建高位水池2座；新建原水输水管5838米，配水管221.8公里；新建安全自动控制系统等。</t>
  </si>
  <si>
    <t>受益人口105500人</t>
  </si>
  <si>
    <t>南武发改投资〔2021〕34号</t>
  </si>
  <si>
    <t>南武水技〔2021〕12号</t>
  </si>
  <si>
    <t>陆斡镇</t>
  </si>
  <si>
    <t>燕齐村</t>
  </si>
  <si>
    <t>供水规模906.78m³/d</t>
  </si>
  <si>
    <t>新建加压泵房1座及DWS无负压供水设备1套，铺设配水管网总长34250m，闸阀井76座，排气、排水阀44座，架设0.4Kv低压供电线路450m。</t>
  </si>
  <si>
    <t>受益人口6997人</t>
  </si>
  <si>
    <t>南武发改投资〔2021〕40号</t>
  </si>
  <si>
    <t>接水厂，铺设管道2594m等</t>
  </si>
  <si>
    <t>南武水技〔2021〕27号</t>
  </si>
  <si>
    <t>府城镇德灵村饮水安全巩固提升工程</t>
  </si>
  <si>
    <t>巩固提升</t>
  </si>
  <si>
    <t>德灵村</t>
  </si>
  <si>
    <t>供水规模322.93m³/d</t>
  </si>
  <si>
    <t>接水厂，新建加压泵房一座，铺设管道15.68km，配套电气设备等。</t>
  </si>
  <si>
    <t>受益人口2605人</t>
  </si>
  <si>
    <t>南武水技〔2021〕26号</t>
  </si>
  <si>
    <t>太平镇文坛村6-9队饮水安全巩固提升工程</t>
  </si>
  <si>
    <t>太平镇</t>
  </si>
  <si>
    <t>文坛村</t>
  </si>
  <si>
    <t>供水规模197m³/d</t>
  </si>
  <si>
    <t>接水厂，铺设管道20108m等。</t>
  </si>
  <si>
    <t>受益人口1585人</t>
  </si>
  <si>
    <t>南武水技〔2021〕29号</t>
  </si>
  <si>
    <t>双桥镇八桥村大伍屯人饮巩固提升工程</t>
  </si>
  <si>
    <t>双桥镇</t>
  </si>
  <si>
    <t>八桥村</t>
  </si>
  <si>
    <t>供水规模72.48m³/d</t>
  </si>
  <si>
    <t>铺设输水管路入户，工程管网总长度4444m。</t>
  </si>
  <si>
    <t>受益人口520人</t>
  </si>
  <si>
    <t>南武水技〔2021〕18号</t>
  </si>
  <si>
    <t>两江集</t>
  </si>
  <si>
    <t>两江社区</t>
  </si>
  <si>
    <t>供水规模2003m³/d</t>
  </si>
  <si>
    <t>拆除重建拦河坝1座，新建高位水池1座，新建沉沙池1座，铺设管网，安装消毒、净化设备，配套电气设备等。</t>
  </si>
  <si>
    <t>受益人口14190人</t>
  </si>
  <si>
    <t>正在编制初设报告</t>
  </si>
  <si>
    <t>南武水技〔2021〕53号</t>
  </si>
  <si>
    <t>桥响灌区总干渠那凤段灾后修复工程</t>
  </si>
  <si>
    <t>两江镇</t>
  </si>
  <si>
    <t>四联村</t>
  </si>
  <si>
    <r>
      <rPr>
        <sz val="10"/>
        <color theme="1"/>
        <rFont val="宋体"/>
        <charset val="134"/>
      </rPr>
      <t>10m</t>
    </r>
    <r>
      <rPr>
        <vertAlign val="superscript"/>
        <sz val="10"/>
        <color theme="1"/>
        <rFont val="宋体"/>
        <charset val="134"/>
      </rPr>
      <t>3</t>
    </r>
    <r>
      <rPr>
        <sz val="10"/>
        <color theme="1"/>
        <rFont val="宋体"/>
        <charset val="134"/>
      </rPr>
      <t>/s</t>
    </r>
  </si>
  <si>
    <t>渠道维修长度21米。</t>
  </si>
  <si>
    <t>改善灌溉面积1500亩</t>
  </si>
  <si>
    <t xml:space="preserve">南武水技〔2021〕44号 </t>
  </si>
  <si>
    <t>桥响灌区总干渠百合段灾后修工程</t>
  </si>
  <si>
    <t>渠道维修长度70米。</t>
  </si>
  <si>
    <t>改善灌溉面积2500亩</t>
  </si>
  <si>
    <t>南武水技〔2021〕43号</t>
  </si>
  <si>
    <t>南武水技〔2021〕39号</t>
  </si>
  <si>
    <t>府城镇那打西干渠岜狂渠首水毁修复工程</t>
  </si>
  <si>
    <t>和平村</t>
  </si>
  <si>
    <r>
      <rPr>
        <sz val="10"/>
        <rFont val="宋体"/>
        <charset val="134"/>
      </rPr>
      <t>3.9m</t>
    </r>
    <r>
      <rPr>
        <vertAlign val="superscript"/>
        <sz val="10"/>
        <rFont val="宋体"/>
        <charset val="134"/>
      </rPr>
      <t>3</t>
    </r>
    <r>
      <rPr>
        <sz val="10"/>
        <rFont val="宋体"/>
        <charset val="134"/>
      </rPr>
      <t>/s</t>
    </r>
  </si>
  <si>
    <t>修复渠道长度53m。</t>
  </si>
  <si>
    <t>保障灌溉面积26000亩</t>
  </si>
  <si>
    <t>南武水技〔2021〕45号</t>
  </si>
  <si>
    <t>仙湖灌区西江灌片东干渠建兴3队渠段防护维修工程</t>
  </si>
  <si>
    <t>东盟经开区</t>
  </si>
  <si>
    <t>宁武农村</t>
  </si>
  <si>
    <r>
      <rPr>
        <sz val="10"/>
        <rFont val="宋体"/>
        <charset val="134"/>
      </rPr>
      <t>5m</t>
    </r>
    <r>
      <rPr>
        <vertAlign val="superscript"/>
        <sz val="10"/>
        <rFont val="宋体"/>
        <charset val="134"/>
      </rPr>
      <t>3</t>
    </r>
    <r>
      <rPr>
        <sz val="10"/>
        <rFont val="宋体"/>
        <charset val="134"/>
      </rPr>
      <t>/s</t>
    </r>
  </si>
  <si>
    <t>拆除重建C15埋石混凝土渠1408m，新建C15混凝土下河步梯12座，清淤等。</t>
  </si>
  <si>
    <t>改善灌溉面积20000亩</t>
  </si>
  <si>
    <t>南武水技〔2021〕41号</t>
  </si>
  <si>
    <t>仙湖灌区总干渠桩号8+860～9+765渠段维修工程</t>
  </si>
  <si>
    <t>邓吉村</t>
  </si>
  <si>
    <r>
      <rPr>
        <sz val="10"/>
        <rFont val="宋体"/>
        <charset val="134"/>
      </rPr>
      <t>11m</t>
    </r>
    <r>
      <rPr>
        <vertAlign val="superscript"/>
        <sz val="10"/>
        <rFont val="宋体"/>
        <charset val="134"/>
      </rPr>
      <t>3</t>
    </r>
    <r>
      <rPr>
        <sz val="10"/>
        <rFont val="宋体"/>
        <charset val="134"/>
      </rPr>
      <t>/s</t>
    </r>
  </si>
  <si>
    <t>新建砼箱涵800m，拆除重建明渠105m，新建沉砂池1座，架设0.4kV低压线路0.4km，布置下渠坡道1座。</t>
  </si>
  <si>
    <t>改善灌溉面积93000亩</t>
  </si>
  <si>
    <t>南武水技〔2021〕32号</t>
  </si>
  <si>
    <t>暮定灌区南干渠大坝渡槽维修工程</t>
  </si>
  <si>
    <t>拆除重建砼渡槽1座，拆除重建渡槽与上下游渠道连接段长10米等。</t>
  </si>
  <si>
    <t>改善灌溉面积10000亩</t>
  </si>
  <si>
    <t>那打西干渠箭猪塘渠段维修工程</t>
  </si>
  <si>
    <t>富良村</t>
  </si>
  <si>
    <r>
      <rPr>
        <sz val="10"/>
        <color theme="1"/>
        <rFont val="宋体"/>
        <charset val="134"/>
      </rPr>
      <t>维修渠道</t>
    </r>
    <r>
      <rPr>
        <sz val="10"/>
        <rFont val="宋体"/>
        <charset val="134"/>
      </rPr>
      <t>320m，新建机耕桥一座，改建下河步梯5处等。</t>
    </r>
  </si>
  <si>
    <t>改善灌溉面积4000亩</t>
  </si>
  <si>
    <t>南武水技〔2021〕38号</t>
  </si>
  <si>
    <t>暮定灌区总干渠排洪道出水口修复工程</t>
  </si>
  <si>
    <t>罗波镇</t>
  </si>
  <si>
    <t>暮定村</t>
  </si>
  <si>
    <r>
      <rPr>
        <sz val="10"/>
        <rFont val="宋体"/>
        <charset val="134"/>
      </rPr>
      <t>9m</t>
    </r>
    <r>
      <rPr>
        <vertAlign val="superscript"/>
        <sz val="10"/>
        <rFont val="宋体"/>
        <charset val="134"/>
      </rPr>
      <t>3</t>
    </r>
    <r>
      <rPr>
        <sz val="10"/>
        <rFont val="宋体"/>
        <charset val="134"/>
      </rPr>
      <t>/s</t>
    </r>
  </si>
  <si>
    <t>新建跌水墙1座，新建钢筋混凝土护坦1座，拆除排洪道闸门至出水口原有砖砌防护墙，重建人行桥至出水口排洪道边墙，新建条石栏杆39m等。</t>
  </si>
  <si>
    <t>保障暮定水库、暮定总渠安全运行</t>
  </si>
  <si>
    <t>南武水技〔2021〕36号</t>
  </si>
  <si>
    <t>暮定灌区南干渠曾甘、陆布穿底涵维修工程</t>
  </si>
  <si>
    <t>邓广村</t>
  </si>
  <si>
    <t>5m3/s</t>
  </si>
  <si>
    <t>拆除重建穿底涵2座，新建砼八字翼墙2座等。</t>
  </si>
  <si>
    <t>南武水技〔2021〕35号</t>
  </si>
  <si>
    <t>仙湖灌区东干渠桩号15+680～15+740渠段维修工程</t>
  </si>
  <si>
    <t>邓柳村</t>
  </si>
  <si>
    <r>
      <rPr>
        <sz val="10"/>
        <rFont val="宋体"/>
        <charset val="134"/>
      </rPr>
      <t>7.4m</t>
    </r>
    <r>
      <rPr>
        <vertAlign val="superscript"/>
        <sz val="10"/>
        <rFont val="宋体"/>
        <charset val="134"/>
      </rPr>
      <t>3</t>
    </r>
    <r>
      <rPr>
        <sz val="10"/>
        <rFont val="宋体"/>
        <charset val="134"/>
      </rPr>
      <t>/s</t>
    </r>
  </si>
  <si>
    <t>拆除重建渠道边墙100m，新建清淤便道60m，回车台1处等。</t>
  </si>
  <si>
    <t>改善灌溉面积32000亩</t>
  </si>
  <si>
    <t>南武水技〔2021〕40号</t>
  </si>
  <si>
    <t>桥响总干桥响屯排洪闸修复</t>
  </si>
  <si>
    <t>兴江村</t>
  </si>
  <si>
    <t>桥响屯排洪闸维修长40米。</t>
  </si>
  <si>
    <t>改善灌溉面积3000亩</t>
  </si>
  <si>
    <t>桥响总干忠党分场暗涵修复</t>
  </si>
  <si>
    <t>忠党分场</t>
  </si>
  <si>
    <r>
      <rPr>
        <sz val="10"/>
        <color theme="1"/>
        <rFont val="宋体"/>
        <charset val="134"/>
      </rPr>
      <t>8m</t>
    </r>
    <r>
      <rPr>
        <vertAlign val="superscript"/>
        <sz val="10"/>
        <color theme="1"/>
        <rFont val="宋体"/>
        <charset val="134"/>
      </rPr>
      <t>3</t>
    </r>
    <r>
      <rPr>
        <sz val="10"/>
        <color theme="1"/>
        <rFont val="宋体"/>
        <charset val="134"/>
      </rPr>
      <t>/s</t>
    </r>
  </si>
  <si>
    <t>暗涵修复长132米。</t>
  </si>
  <si>
    <t>改善灌溉面积1800亩</t>
  </si>
  <si>
    <t>桥响总干桥北暗涵修复</t>
  </si>
  <si>
    <t>桥北村</t>
  </si>
  <si>
    <t>暗涵修复长10米。</t>
  </si>
  <si>
    <t>忠党水库（定西进水闸段）进库路提升改造工程</t>
  </si>
  <si>
    <t>提升改造</t>
  </si>
  <si>
    <t>覃李村</t>
  </si>
  <si>
    <t>工程等级为Ⅴ等</t>
  </si>
  <si>
    <t>进库道路硬化长428m等。</t>
  </si>
  <si>
    <t>保证道路的安全畅通</t>
  </si>
  <si>
    <t>南武水技〔2020〕62号</t>
  </si>
  <si>
    <t>宁武防洪上坝路改造提升工程</t>
  </si>
  <si>
    <t>宁武镇</t>
  </si>
  <si>
    <t>宁武旧圩</t>
  </si>
  <si>
    <t>改造道路250m。</t>
  </si>
  <si>
    <t>罗波镇暮定水库进库道路提升工程</t>
  </si>
  <si>
    <t>暮定、板欧村</t>
  </si>
  <si>
    <t>改造道路4650m。</t>
  </si>
  <si>
    <t>南武水技[2019]27号</t>
  </si>
  <si>
    <t>暮定灌区跨渠机耕桥拆除重建及防护栏安装工程</t>
  </si>
  <si>
    <t>罗波、陆斡、城厢镇</t>
  </si>
  <si>
    <t>对11座跨渠机耕桥进行拆除重建，16座跨渠机耕桥增设护栏。</t>
  </si>
  <si>
    <t>保障人民群众生命财产安全</t>
  </si>
  <si>
    <t>太平镇朱董水厂进厂道路灾后修复工程</t>
  </si>
  <si>
    <t>朱董村</t>
  </si>
  <si>
    <t>道路硬化总长946m，设置错车平台3个，新建排水土渠628m等。</t>
  </si>
  <si>
    <t>南武水技〔2020〕56号</t>
  </si>
  <si>
    <t>罗波镇板欧村拦河坝灾后修复工程</t>
  </si>
  <si>
    <t>板欧村</t>
  </si>
  <si>
    <t>Ⅴ等</t>
  </si>
  <si>
    <t>拦河坝拆除重建等。</t>
  </si>
  <si>
    <t>改善灌溉面积350亩</t>
  </si>
  <si>
    <t>南武水技〔2020〕48号</t>
  </si>
  <si>
    <t>马头镇全曾村尾雷屯那坛段护堤灾后修复工程</t>
  </si>
  <si>
    <t>马头镇</t>
  </si>
  <si>
    <t>全曾村</t>
  </si>
  <si>
    <t>新建砼拦水坝20m，上游岸坡两侧埋石砼挡土墙等。</t>
  </si>
  <si>
    <t>保护灌溉面积100亩</t>
  </si>
  <si>
    <t>南武水技〔2020〕51号</t>
  </si>
  <si>
    <t>马头镇全曾村坛涞水库引水拦河坝灾后修复工程</t>
  </si>
  <si>
    <t>拦河坝加固，新建导流渠14m，拆除旧水闸等。</t>
  </si>
  <si>
    <t>南武水技〔2020〕50号</t>
  </si>
  <si>
    <t>西江河灵源村渡头河段护岸灾后修复工程</t>
  </si>
  <si>
    <t>灵源村</t>
  </si>
  <si>
    <t>Ⅳ等</t>
  </si>
  <si>
    <t>新建防洪堤护岸120m等。</t>
  </si>
  <si>
    <t>保护该区域防洪安全</t>
  </si>
  <si>
    <t>南武水技〔2020〕45号</t>
  </si>
  <si>
    <t>暮定灌区邓广坝灾后修复工程</t>
  </si>
  <si>
    <t>拦河坝加固，引水渠防渗面板加固，新建消力池等。</t>
  </si>
  <si>
    <t>南武水技〔2020〕52号</t>
  </si>
  <si>
    <t>罗波镇暮定村板暮渠道灾后修复工程</t>
  </si>
  <si>
    <r>
      <rPr>
        <sz val="10"/>
        <rFont val="宋体"/>
        <charset val="134"/>
      </rPr>
      <t>0.054m</t>
    </r>
    <r>
      <rPr>
        <vertAlign val="superscript"/>
        <sz val="10"/>
        <rFont val="宋体"/>
        <charset val="134"/>
      </rPr>
      <t>3</t>
    </r>
    <r>
      <rPr>
        <sz val="10"/>
        <rFont val="宋体"/>
        <charset val="134"/>
      </rPr>
      <t>/s</t>
    </r>
  </si>
  <si>
    <t>改造渠道总长302m等。</t>
  </si>
  <si>
    <t>南武水技〔2020〕53号</t>
  </si>
  <si>
    <t>武鸣区雷江集中供水工程水源地保护工程</t>
  </si>
  <si>
    <t>未建</t>
  </si>
  <si>
    <t>雷江村</t>
  </si>
  <si>
    <t>一级饮用水源保护区</t>
  </si>
  <si>
    <t>建设南宁市武鸣区雷江集中供水工程水源地一级保护区物理隔离围栏。</t>
  </si>
  <si>
    <t>受益人口0.5万人　</t>
  </si>
  <si>
    <t>武鸣区唐村集中供水水源地保护工程</t>
  </si>
  <si>
    <t>唐村村</t>
  </si>
  <si>
    <t>建设南宁市武鸣区唐村集中供水水源地一级保护区物理隔离围栏。　</t>
  </si>
  <si>
    <t>武鸣区宁武集中供水水源地保护工程</t>
  </si>
  <si>
    <t>张朗村</t>
  </si>
  <si>
    <t>建设南宁市武鸣区宁武集中供水水源地一级保护区物理隔离围栏。</t>
  </si>
  <si>
    <t>受益人口2.5万人　</t>
  </si>
  <si>
    <t>武鸣区仙湖镇集中供水工程水源地保护工程</t>
  </si>
  <si>
    <t>建设南宁市武鸣区仙湖镇集中供水工程水源地（仙湖水库）一级保护区物理隔离围栏。　</t>
  </si>
  <si>
    <t>受益人口4万人　</t>
  </si>
  <si>
    <t>武鸣区忠党集中供水工程水源地保护工程</t>
  </si>
  <si>
    <t>忠党村</t>
  </si>
  <si>
    <t>建设南宁市武鸣区忠党集中供水工程水源地（忠党水库）一级保护区物理隔离围栏。　</t>
  </si>
  <si>
    <t>受益人口3.9万人　</t>
  </si>
  <si>
    <t>武鸣区府城镇集中供水工程水源地保护工程</t>
  </si>
  <si>
    <t>进源村</t>
  </si>
  <si>
    <t>建设南宁市武鸣区府城镇集中供水工程水源地（那打水库）一级保护区物理隔离围栏。</t>
  </si>
  <si>
    <t>受益人口6.5万人　</t>
  </si>
  <si>
    <t>武鸣区乡镇集中式饮用水水源地一级保护区视频监控系统建设项目</t>
  </si>
  <si>
    <t>建设武鸣区仙湖集中供水、罗波集中供水、雷江集中供水、两江集中供水、清江集中供水、马头集中供水、府城集中供水、甘圩集中供水、宁武集中供水、唐村集中供水、庆乐集中供水共11个乡镇集中供水工程水源地一级保护区视频监控系统。</t>
  </si>
  <si>
    <t>受益人口22.8万人</t>
  </si>
  <si>
    <t>武鸣区暮定灌区节水配套改造项目（农业水价）</t>
  </si>
  <si>
    <t>罗波、陆翰、城厢</t>
  </si>
  <si>
    <t>渠道防渗加固20.85公里，配套改造渠系主要附属建筑物60座，拦河坝加固2座，安装标识牌417块。</t>
  </si>
  <si>
    <t>可恢复灌溉面积1.531万亩,改善灌溉面积0.414</t>
  </si>
  <si>
    <t>南水水电[2019]16号、南水水电[2019]17号</t>
  </si>
  <si>
    <t>日供水35吨</t>
  </si>
  <si>
    <t>解决饮水不安全人口270人</t>
  </si>
  <si>
    <t>南宁经济技术开发区社会事业局</t>
  </si>
  <si>
    <t>南经社复[2021]12号</t>
  </si>
  <si>
    <t>日供水39吨</t>
  </si>
  <si>
    <t>解决饮水不安全人口300人</t>
  </si>
  <si>
    <t>南经社复[2021]15号</t>
  </si>
  <si>
    <t>那洪街道古思村自来水净化工程</t>
  </si>
  <si>
    <t>古思村</t>
  </si>
  <si>
    <t>日供水78吨</t>
  </si>
  <si>
    <t>使用原井水，安装净水器一套，及四周围护工程</t>
  </si>
  <si>
    <t>解决饮水不安全人口600人</t>
  </si>
  <si>
    <t>南经社复[2021]16号</t>
  </si>
  <si>
    <t>金凯街道农村集中供水工程</t>
  </si>
  <si>
    <t>金凯街道</t>
  </si>
  <si>
    <t>新联村、华联村、居仁村</t>
  </si>
  <si>
    <t>日供水519吨</t>
  </si>
  <si>
    <t>接绿城水务集团自来水总管网，铺设供水主管道18482米</t>
  </si>
  <si>
    <t>解决饮水不安全人口4000人</t>
  </si>
  <si>
    <t>已完成初步设计，未批复</t>
  </si>
  <si>
    <t>吴圩镇平垌村大麻旧坡人饮工程</t>
  </si>
  <si>
    <t>平垌村</t>
  </si>
  <si>
    <t>打深水井一口，建100立方高位水池一座、安装净水器一套、铺管路6750米</t>
  </si>
  <si>
    <t>吴圩镇祥宁村团吉坡人饮工程</t>
  </si>
  <si>
    <t>祥宁村</t>
  </si>
  <si>
    <t>日供水18吨</t>
  </si>
  <si>
    <t>建50立方高位水池一座、安装净水器一套、铺管路2230米</t>
  </si>
  <si>
    <t>解决饮水不安全人口153人</t>
  </si>
  <si>
    <t>经开区农业农村局</t>
  </si>
  <si>
    <t>经开区辖区</t>
  </si>
  <si>
    <t>六嫁之、二王、蕾桑、那备、六艮、六品等6座水库小型</t>
  </si>
  <si>
    <t>水库大坝白蚁检查、灭杀、灌浆和防治</t>
  </si>
  <si>
    <t>根据南宁市水库大坝白蚁普查成果（南水水管[2019]17号）</t>
  </si>
  <si>
    <t>六品水库进库道路硬化工程</t>
  </si>
  <si>
    <t>路宽3.0m</t>
  </si>
  <si>
    <t>硬化进库道路921米，混凝土路面宽度3.0米，厚度18公分</t>
  </si>
  <si>
    <t>有效解决当地400名群众及水库安全检查出行难的问题</t>
  </si>
  <si>
    <t>南经社复[2021]8号</t>
  </si>
  <si>
    <t>六艮水库进库道路硬化工程</t>
  </si>
  <si>
    <t>硬化进库道路308米，混凝土路面宽度3.0米，厚度18公分</t>
  </si>
  <si>
    <t>有效解决当地600名群众及水库安全检查出行难的问题</t>
  </si>
  <si>
    <t>南经社复[2021]7号</t>
  </si>
  <si>
    <t>六华水库进库道路硬化工程</t>
  </si>
  <si>
    <t>定宁村</t>
  </si>
  <si>
    <t>硬化进库道路1273米，混凝土路面宽度3.0米，厚度18公分</t>
  </si>
  <si>
    <t>有效解决当地800名群众及水库安全检查出行难的问题</t>
  </si>
  <si>
    <t>南经社复[2021]9号</t>
  </si>
  <si>
    <t>蕾桑水库边坡水毁修复工程</t>
  </si>
  <si>
    <t>修复库区局部塌方岸坡250米</t>
  </si>
  <si>
    <t>南经社复[2021]14号</t>
  </si>
  <si>
    <t>新联村一组水利灌溉渠道三面光工程</t>
  </si>
  <si>
    <t>新联村</t>
  </si>
  <si>
    <t>0.09个流量</t>
  </si>
  <si>
    <t>硬化渠道770米</t>
  </si>
  <si>
    <t>有效解决农田灌溉面积68亩</t>
  </si>
  <si>
    <t>南经社复[2021]10号</t>
  </si>
  <si>
    <t>新联村二组水利灌溉渠道三面光工程</t>
  </si>
  <si>
    <t>0.06个流量</t>
  </si>
  <si>
    <t>硬化渠道280米</t>
  </si>
  <si>
    <t>南经社复[2021]11号</t>
  </si>
  <si>
    <t>居仁村张墨坡灌溉渠道三面光工程</t>
  </si>
  <si>
    <t>居仁村</t>
  </si>
  <si>
    <t>0.14个流量</t>
  </si>
  <si>
    <t>硬化渠道870米</t>
  </si>
  <si>
    <t>有效解决农田灌溉面积1400亩</t>
  </si>
  <si>
    <t>南经社复[2021]17号</t>
  </si>
  <si>
    <t>那寻水库进库道路涵洞维修工程</t>
  </si>
  <si>
    <t>硬化路面20米，0.6管径排水管20米，雨水口，检查井各一个。</t>
  </si>
  <si>
    <t>解决群众出行问题</t>
  </si>
  <si>
    <t>南经社复[2021]18号</t>
  </si>
  <si>
    <t>居仁村张墨坡旧庙道路硬化工程</t>
  </si>
  <si>
    <t>硬化道路325米，砼路面宽度3.0m，厚度18公分。</t>
  </si>
  <si>
    <t>南经社复[2021]19号</t>
  </si>
  <si>
    <t>居仁村张墨坡嫁连水坝桥水利灌溉工程</t>
  </si>
  <si>
    <t>C20拦河坝</t>
  </si>
  <si>
    <t>拆除旧坝，新建C20砼拦河坝。</t>
  </si>
  <si>
    <t>解决水坝蓄水灌溉问题。</t>
  </si>
  <si>
    <t>南经社复[2021]20号</t>
  </si>
  <si>
    <t>金凯街道居仁村张墨坡倒插水坝及涵洞水利灌溉工程</t>
  </si>
  <si>
    <t>拦水坝</t>
  </si>
  <si>
    <t>新建拦水坝</t>
  </si>
  <si>
    <t>南经社复[2021]21号</t>
  </si>
  <si>
    <t>吴圩镇小（二）型水库通水通电工程</t>
  </si>
  <si>
    <t>9座水库</t>
  </si>
  <si>
    <t>9座水库架设线路65.72千米。自来水管1100米。</t>
  </si>
  <si>
    <t>维护9座水库日常管护。</t>
  </si>
  <si>
    <t>南经社复[2021]23号</t>
  </si>
  <si>
    <t>吴圩镇平丹村兴联片下派灌溉渠道水毁修复工程</t>
  </si>
  <si>
    <t>平丹村</t>
  </si>
  <si>
    <t>渠道硬化2000米</t>
  </si>
  <si>
    <t>平丹村耕作面恢复灌溉用水</t>
  </si>
  <si>
    <t>南经社复[2021]24号</t>
  </si>
  <si>
    <t>吴圩镇永红村定合灌溉渠道水毁修复工程</t>
  </si>
  <si>
    <t>永红村</t>
  </si>
  <si>
    <t>渠道硬化2025米</t>
  </si>
  <si>
    <t>永红村耕作面恢复灌溉用水</t>
  </si>
  <si>
    <t>南经社复[2021]25号</t>
  </si>
  <si>
    <t>吴圩镇明阳石山脚饮用水源保护区工程</t>
  </si>
  <si>
    <t>明阳社区</t>
  </si>
  <si>
    <t>安装隔离防护网2.3公里，新建交通警示牌2块、宣传告示牌1块、一级保护区界标9块、二及保护区界标7块</t>
  </si>
  <si>
    <t>有效保护吴圩镇街区现有的饮用水源，确保供水安全</t>
  </si>
  <si>
    <t>4万人</t>
  </si>
  <si>
    <t>南宁市老虎岭水厂配水主管改造工程（老直村段）</t>
  </si>
  <si>
    <t>铺设DN600球墨铸铁管1180米</t>
  </si>
  <si>
    <t>西发改投资[2021]329</t>
  </si>
  <si>
    <t>东山水厂农村供水管网延伸工程</t>
  </si>
  <si>
    <t>兴宁区三塘镇</t>
  </si>
  <si>
    <t>5万立方水厂</t>
  </si>
  <si>
    <t>日供水量5万立方米水厂一座、输配水管网及配套设施。</t>
  </si>
  <si>
    <t>3.5万人</t>
  </si>
  <si>
    <t xml:space="preserve">南兴发改投资[2021]137
</t>
  </si>
  <si>
    <t xml:space="preserve">南宁市天雹水厂心圩老街
供水主管道改造工程
</t>
  </si>
  <si>
    <t>更换完善心圩村供水管网，总长度合计2510m</t>
  </si>
  <si>
    <t>南宁市五化灌区陶鹿灌片渠系维修改造工程</t>
  </si>
  <si>
    <t>中华镇</t>
  </si>
  <si>
    <t>施村</t>
  </si>
  <si>
    <t xml:space="preserve">Q=1.9m³/s
</t>
  </si>
  <si>
    <t>建设内容：渠道防渗加固5.794km，配套附属建筑物42座。</t>
  </si>
  <si>
    <t>恢复及改善灌溉面积1.42万亩。</t>
  </si>
  <si>
    <t>南审批农〔2020〕36号</t>
  </si>
  <si>
    <t>南宁市五化灌区横梨东干渠维修改造工程</t>
  </si>
  <si>
    <t>Q=1m³/s</t>
  </si>
  <si>
    <t>渠道防渗9.18km，配套附属建筑物62座</t>
  </si>
  <si>
    <t>改善灌溉面积0.25万亩</t>
  </si>
  <si>
    <t>南审批农〔2019〕95号</t>
  </si>
  <si>
    <t>南宁市五化灌区东文支渠维修改造工程</t>
  </si>
  <si>
    <t>Q=0.3m³/s</t>
  </si>
  <si>
    <t>渠道防渗2.7km，配套附属建筑物31座</t>
  </si>
  <si>
    <t>改善灌溉面积0.3万亩</t>
  </si>
  <si>
    <t>南审批农[2019]96号</t>
  </si>
  <si>
    <t>南宁市五化灌区高桥支渠维修改造工程</t>
  </si>
  <si>
    <t>武陵镇</t>
  </si>
  <si>
    <t>Q=0.11m³/s</t>
  </si>
  <si>
    <t>渠道防渗2条，共1.841km，配套附属建筑物4座</t>
  </si>
  <si>
    <t>改善灌溉面积0.5万亩</t>
  </si>
  <si>
    <t>南审批农[2019]97号</t>
  </si>
  <si>
    <t>南宁市五化灌区枫江渠节水改造工程</t>
  </si>
  <si>
    <t>新圩镇</t>
  </si>
  <si>
    <t>小型工程</t>
  </si>
  <si>
    <t>新建矩形渠道1km、梯形渠道2.97km，渠道清淤18.00km</t>
  </si>
  <si>
    <t>改善灌溉面积1.2万亩，受益人口约18000人</t>
  </si>
  <si>
    <t>已组织评审</t>
  </si>
  <si>
    <t>南宁市五化灌区枫江水闸应急维修工程</t>
  </si>
  <si>
    <t>东叶村</t>
  </si>
  <si>
    <t>小（1）型</t>
  </si>
  <si>
    <t>1、新建混凝护脚；2、新建钢筋混凝土防渗墙，布设防渗帷幕；3、拆除启闭机工作桥并修复；4、新建启闭机房；5、修复溢流坝；6、管理房外侧地面硬化；7、新建取水闸1座，硬化引水渠三面光1.32km；8、新增闸坝5t电动启闭机1套，HSZ型5t手拉葫芦启闭设备2套；右岸渠道手电两用螺杆式启闭机2套。</t>
  </si>
  <si>
    <t>受益人口18000人</t>
  </si>
  <si>
    <t>南宁市五化灌区2021年上林片水毁修复工程</t>
  </si>
  <si>
    <t>西燕镇、大丰镇、澄泰乡</t>
  </si>
  <si>
    <t>江户村、古铜庄、六西、澄泰庄</t>
  </si>
  <si>
    <t>1、五化灌区总干渠三河坝箱涵塌方段（桩号23+175-23+294）：修复三河坝箱涵段，总长度125m；2、五化灌区澄泰乡吕建总渠决口段（桩号0+436-0+513）：新建溢流坝1座、拆除重建渠道边墙10m；3、五化灌区总干渠澄泰乡清光北渠护堤掏空段：拆除原有砌石挡墙，拆除原有C15砼底板，新建C25砼挡墙175m；4、总干渠大丰段（古桐）岸坡段（桩号32+750）：拆除重建原有破损渠道边墙2处，共30米；5、总干渠大丰段岸坡塌方段（桩号33+285-33+839）：进行固坡处理18米。</t>
  </si>
  <si>
    <t>保护农田34150亩，受益人口11267人。</t>
  </si>
  <si>
    <t>该工程修复巡护道路434m;
拆除并重新铺筑沥青混凝土地面2242㎡;拆除重建一号楼岸坡挡土墙114.4m;新建台阶式混凝土护坡8.6m，移植树木39株;修复码头台阶，并在台阶两侧新建预制混凝土仿木栏杆33m;对B段道路右侧边坡裸露区及其左侧下方边坡进行绿化改造，总面积3511㎡。</t>
  </si>
  <si>
    <t>沿取水泵房道路边坡新建生态护坡，总长388.5m。对现状烧烤场采取整治措施，拆除木棚14座、烧烤台16座，拆除混凝土地面及垫层144.87m³，栽种复绿植被439㎡。对蓝氏文化园对面的垃圾临时填埋场进行清理，共计清理垃圾24m³。于新建生态护坡周边道路及库岸边坡种植灌木植物22株，新增灌木地被面积1913㎡。拆除现状生锈栏杆150m。靠水边坡杂草清理10000㎡。</t>
  </si>
  <si>
    <t>南宁市中小学实践活动中心节水教育基地建设</t>
  </si>
  <si>
    <t>宾阳县陈平镇</t>
  </si>
  <si>
    <t>展厅建设：安装VR体验设备、投影动画、体感翻书设备等多种颇具科技感的电子互动装置，设置水旱灾害数字化大屏、水资源数字化大屏、水利工程分布实体沙盘等区域、海绵城市、污水处理等模型展示、水知识小实验；节水器具安装、节水宣传册等等。</t>
  </si>
  <si>
    <t>打造节水地标，传递节水理念。通过展示水资源知识、水的利用、节水小妙招等科普内容，进一步提高公众参与水资源节约保护的意识，营造全社会节水的良好氛围。</t>
  </si>
  <si>
    <t>已在部门预算中安排前期设计经费</t>
  </si>
  <si>
    <t>计划对64个公共机构大院创建节水型单位，其中64家办公场所卫生间节水器具改造蹲便池3472套、小便池1088套、感应水龙头1413套；水表改造DN100远传水表3套、DN65远传水表298套、DN50远传水表144套、DN40远传水表15套；搭建统一节水管理平台；76个大院水平衡测试及节水型单位申请验收材料等。</t>
  </si>
  <si>
    <t>南水资源〔2021〕8号南宁市水利局关于南宁市市直机关和市直事业单位节水型单位建设实施方案的批复</t>
  </si>
  <si>
    <t>南宁市生态水量监测</t>
  </si>
  <si>
    <t>建设雷达表面测流法监测站24个，水位流量关系法监测站9个，图像监视监测站5个，开发定制生态水量检测系统木块1套，备品备件（雷达测谎仪、电子水尺、遥测终端等）</t>
  </si>
  <si>
    <t>加强对南宁市中小型水电站和大中型水库生态流量监测监管，准确账务生态流量下泄情况，确保河道生态基流满足下游生态环境及取水户需水需求，维持河流水生态环境健康，进一步推动水资源合理化配置和可持续利用</t>
  </si>
  <si>
    <t>南水资源[2019]25号</t>
  </si>
  <si>
    <t>南宁市良凤江水库大坝防渗维修工程</t>
  </si>
  <si>
    <t>（1）对大坝灌浆（坝基帷幕灌浆、坝体固结灌浆、坝肩固结灌浆、渗水点水平灌浆）、溢流坝修缮及两侧翼墙加高；
（2）对进库路靠山体侧增设排水沟；
（3）水库管理范围内场地美化及管理所附近线路改造；
（4）更换放水设施闸门、启闭设施，同时增设水库电源及备用电源。</t>
  </si>
  <si>
    <t>保障良凤江水库大坝安全运行</t>
  </si>
  <si>
    <t>2022年南宁市峙村河水库管理所维修养护</t>
  </si>
  <si>
    <t>对四座水库进行维修养护，保障水库运正常运行</t>
  </si>
  <si>
    <t>南宁市高峰河水库引水渠道专项维修养护（桩号0+200至0+300）</t>
  </si>
  <si>
    <t>渠道维护</t>
  </si>
  <si>
    <t>南宁市老虎岭水库放水闸门更新养护</t>
  </si>
  <si>
    <t>南水运管[2021]129</t>
  </si>
  <si>
    <t>南宁市峙村河水库河道泥沙整治工程</t>
  </si>
  <si>
    <t>新建2座拦水坝，拆除原有废弃水坝</t>
  </si>
  <si>
    <t>2021年南宁市峙村河水库管理所应急抢险工程</t>
  </si>
  <si>
    <t>南宁市西乡塘区、兴宁区</t>
  </si>
  <si>
    <t>南宁市峙村河水库管理所建筑物防雷设施改造工程</t>
  </si>
  <si>
    <t>直击雷防护、供电线路感应雷防护、等电位连接、接地网改造</t>
  </si>
  <si>
    <t>解决了峙村河水库管理所及峙村河水库建筑物防雷设施存在的安全隐患</t>
  </si>
  <si>
    <t>南宁市龙潭水库饮用水源保护速生桉林改造工程</t>
  </si>
  <si>
    <r>
      <rPr>
        <sz val="10"/>
        <rFont val="宋体"/>
        <charset val="134"/>
      </rPr>
      <t>改造原有速生桉林28.4hm</t>
    </r>
    <r>
      <rPr>
        <vertAlign val="superscript"/>
        <sz val="10"/>
        <rFont val="宋体"/>
        <charset val="134"/>
      </rPr>
      <t>2</t>
    </r>
    <r>
      <rPr>
        <sz val="10"/>
        <rFont val="宋体"/>
        <charset val="134"/>
      </rPr>
      <t>，种植松树78750株。</t>
    </r>
  </si>
  <si>
    <t>通过项目建设，将在水库水源保护区范围内不规范种植的速生桉林改造成为高校的水源涵养林，作为水源保护区生态屏障，减少面源污染，使水库水质得到改善，减少水土流失</t>
  </si>
  <si>
    <t>南水资源[2020]1号</t>
  </si>
  <si>
    <t>南宁市江南区沙井街道办金鸡村内</t>
  </si>
  <si>
    <t>南宁市龙潭水库管理所红火蚁防治</t>
  </si>
  <si>
    <t>南水运管[2020]41号（三年质保期，分三年付款）。</t>
  </si>
  <si>
    <t>横州市合计</t>
  </si>
  <si>
    <t>用于“清四乱”专项行动、河湖保洁、河长公示牌维护等河长制工作</t>
  </si>
  <si>
    <t>横州市辖区</t>
  </si>
  <si>
    <t>广西南宁水利局</t>
  </si>
  <si>
    <r>
      <rPr>
        <sz val="10"/>
        <rFont val="宋体"/>
        <charset val="134"/>
      </rPr>
      <t>工程设计灌溉面积10200亩，工程规模属小（2）型，工程等别为</t>
    </r>
    <r>
      <rPr>
        <sz val="10"/>
        <rFont val="仿宋"/>
        <charset val="134"/>
      </rPr>
      <t>Ⅳ</t>
    </r>
    <r>
      <rPr>
        <sz val="10"/>
        <rFont val="宋体"/>
        <charset val="134"/>
      </rPr>
      <t>等，灌溉渠道及其他灌排建筑物级别为5级。</t>
    </r>
  </si>
  <si>
    <t>宾阳县水利设施维修</t>
  </si>
  <si>
    <t>宾阳县大桥江水利工程服务站</t>
  </si>
  <si>
    <t>在水源地保护区范围内布设标志共45处，建设物理隔离网共约2.2km，在水源地一级保护区范围设植物隔离带约6.6km，主要种植枸骨等荆刺类植物。通过水源地保护工程的建设和实施，强化对清水河提水水源地保护范围的管理，防止供水水源地水域生态环境和生物资源恶化，提高水源水质，有效解决宾阳县县级饮用水水源地的不安全隐患问题</t>
  </si>
  <si>
    <t>上林县取用水专项整治整改提升项目</t>
  </si>
  <si>
    <t>马山县取用水专项整治整改提升项目</t>
  </si>
  <si>
    <t>初步设计报告已通过专家评审并报市行政审批局，待完善可出批复</t>
  </si>
  <si>
    <t>隆发改科技社农〔2.21〕23号</t>
  </si>
  <si>
    <t>隆安县取用水专项整治整改提升项目</t>
  </si>
  <si>
    <t>兴宁区取用水专项整治整改提升项目</t>
  </si>
  <si>
    <r>
      <rPr>
        <sz val="10"/>
        <rFont val="宋体"/>
        <charset val="134"/>
      </rPr>
      <t>1.8m³</t>
    </r>
    <r>
      <rPr>
        <sz val="10"/>
        <rFont val="仿宋"/>
        <charset val="134"/>
      </rPr>
      <t>/</t>
    </r>
    <r>
      <rPr>
        <sz val="10"/>
        <rFont val="宋体"/>
        <charset val="134"/>
      </rPr>
      <t>s</t>
    </r>
  </si>
  <si>
    <r>
      <rPr>
        <sz val="10"/>
        <rFont val="宋体"/>
        <charset val="134"/>
        <scheme val="minor"/>
      </rPr>
      <t>660kw</t>
    </r>
    <r>
      <rPr>
        <sz val="10"/>
        <rFont val="仿宋"/>
        <charset val="134"/>
      </rPr>
      <t>/</t>
    </r>
    <r>
      <rPr>
        <sz val="10"/>
        <rFont val="宋体"/>
        <charset val="134"/>
        <scheme val="minor"/>
      </rPr>
      <t>6台</t>
    </r>
  </si>
  <si>
    <t>青秀区取用水专项整治整改提升项目</t>
  </si>
  <si>
    <t>江南区2022年度公益性水利工程
维修养护</t>
  </si>
  <si>
    <t>更换双定镇镇区人饮供水管道PE100DN160管7000m，其他型号配水管3000m。</t>
  </si>
  <si>
    <r>
      <rPr>
        <sz val="10"/>
        <rFont val="宋体"/>
        <charset val="134"/>
      </rPr>
      <t>西乡塘区取用水专项整治整改提升共388</t>
    </r>
    <r>
      <rPr>
        <sz val="10"/>
        <rFont val="宋体"/>
        <charset val="134"/>
      </rPr>
      <t>项，安装取水计量设施。</t>
    </r>
  </si>
  <si>
    <t>邕宁区取用水专项整治整改提升项目</t>
  </si>
  <si>
    <t>良庆区取用水专项整治整改提升项目</t>
  </si>
  <si>
    <r>
      <rPr>
        <sz val="10"/>
        <rFont val="宋体"/>
        <charset val="134"/>
      </rPr>
      <t>供水规模3</t>
    </r>
    <r>
      <rPr>
        <sz val="10"/>
        <rFont val="宋体"/>
        <charset val="134"/>
      </rPr>
      <t>22.93</t>
    </r>
    <r>
      <rPr>
        <sz val="10"/>
        <rFont val="宋体"/>
        <charset val="134"/>
      </rPr>
      <t>m³/d</t>
    </r>
  </si>
  <si>
    <r>
      <rPr>
        <sz val="10"/>
        <rFont val="宋体"/>
        <charset val="134"/>
      </rPr>
      <t>太平镇文坛村6</t>
    </r>
    <r>
      <rPr>
        <sz val="10"/>
        <rFont val="宋体"/>
        <charset val="134"/>
      </rPr>
      <t>-9队饮水安全巩固提升工程</t>
    </r>
  </si>
  <si>
    <r>
      <rPr>
        <sz val="10"/>
        <rFont val="宋体"/>
        <charset val="134"/>
      </rPr>
      <t>供水规模197</t>
    </r>
    <r>
      <rPr>
        <sz val="10"/>
        <rFont val="宋体"/>
        <charset val="134"/>
      </rPr>
      <t>m³/d</t>
    </r>
  </si>
  <si>
    <r>
      <rPr>
        <sz val="10"/>
        <color theme="1"/>
        <rFont val="宋体"/>
        <charset val="134"/>
        <scheme val="minor"/>
      </rPr>
      <t>维修渠道</t>
    </r>
    <r>
      <rPr>
        <sz val="10"/>
        <rFont val="Times New Roman"/>
        <charset val="134"/>
      </rPr>
      <t>320m</t>
    </r>
    <r>
      <rPr>
        <sz val="10"/>
        <rFont val="宋体"/>
        <charset val="134"/>
      </rPr>
      <t>，新建机耕桥一座，改建下河步梯</t>
    </r>
    <r>
      <rPr>
        <sz val="10"/>
        <rFont val="Times New Roman"/>
        <charset val="134"/>
      </rPr>
      <t>5</t>
    </r>
    <r>
      <rPr>
        <sz val="10"/>
        <rFont val="宋体"/>
        <charset val="134"/>
      </rPr>
      <t>处等。</t>
    </r>
  </si>
  <si>
    <r>
      <rPr>
        <sz val="10"/>
        <rFont val="宋体"/>
        <charset val="134"/>
      </rPr>
      <t>9m</t>
    </r>
    <r>
      <rPr>
        <vertAlign val="superscript"/>
        <sz val="10"/>
        <rFont val="Times New Roman"/>
        <charset val="134"/>
      </rPr>
      <t>3</t>
    </r>
    <r>
      <rPr>
        <sz val="10"/>
        <rFont val="Times New Roman"/>
        <charset val="134"/>
      </rPr>
      <t>/s</t>
    </r>
  </si>
  <si>
    <r>
      <rPr>
        <sz val="10"/>
        <rFont val="宋体"/>
        <charset val="134"/>
      </rPr>
      <t>拦河坝加固，新建导流渠1</t>
    </r>
    <r>
      <rPr>
        <sz val="10"/>
        <rFont val="宋体"/>
        <charset val="134"/>
      </rPr>
      <t>4m，拆除旧水闸等。</t>
    </r>
  </si>
  <si>
    <r>
      <rPr>
        <sz val="10"/>
        <rFont val="宋体"/>
        <charset val="134"/>
      </rPr>
      <t>0.054m</t>
    </r>
    <r>
      <rPr>
        <vertAlign val="superscript"/>
        <sz val="9"/>
        <rFont val="宋体"/>
        <charset val="134"/>
      </rPr>
      <t>3</t>
    </r>
    <r>
      <rPr>
        <sz val="9"/>
        <rFont val="宋体"/>
        <charset val="134"/>
      </rPr>
      <t>/s</t>
    </r>
  </si>
  <si>
    <t>武鸣区取用水专项整治整改提升项目</t>
  </si>
  <si>
    <t>武鸣区取用水专项整治整改提升共546项，安装取水计量设施。</t>
  </si>
  <si>
    <t>达到取用水管理专项整治行动整改提升工作要求</t>
  </si>
  <si>
    <t>提高农村
供水保障
率</t>
  </si>
  <si>
    <r>
      <rPr>
        <sz val="10"/>
        <rFont val="宋体"/>
        <charset val="134"/>
        <scheme val="minor"/>
      </rPr>
      <t>建50立方高位水池一座、安装净水器一套、铺管路</t>
    </r>
    <r>
      <rPr>
        <sz val="10"/>
        <rFont val="宋体"/>
        <charset val="134"/>
        <scheme val="minor"/>
      </rPr>
      <t>2230</t>
    </r>
    <r>
      <rPr>
        <sz val="10"/>
        <rFont val="宋体"/>
        <charset val="134"/>
        <scheme val="minor"/>
      </rPr>
      <t>米</t>
    </r>
  </si>
  <si>
    <r>
      <rPr>
        <sz val="10"/>
        <rFont val="宋体"/>
        <charset val="134"/>
      </rPr>
      <t>解决饮水不安全人口1</t>
    </r>
    <r>
      <rPr>
        <sz val="10"/>
        <rFont val="宋体"/>
        <charset val="134"/>
      </rPr>
      <t>53</t>
    </r>
    <r>
      <rPr>
        <sz val="10"/>
        <rFont val="宋体"/>
        <charset val="134"/>
      </rPr>
      <t>人</t>
    </r>
  </si>
  <si>
    <r>
      <rPr>
        <sz val="10"/>
        <rFont val="宋体"/>
        <charset val="134"/>
      </rPr>
      <t>南经社复[2021]1</t>
    </r>
    <r>
      <rPr>
        <sz val="10"/>
        <rFont val="宋体"/>
        <charset val="134"/>
      </rPr>
      <t>0</t>
    </r>
    <r>
      <rPr>
        <sz val="10"/>
        <rFont val="宋体"/>
        <charset val="134"/>
      </rPr>
      <t>号</t>
    </r>
  </si>
  <si>
    <t>吴圩镇平丹村兴联片下派灌溉渠道水毁修复工程初步设计的批复</t>
  </si>
  <si>
    <t>1.以南发改农经〔2020〕15号文下达前期工作资金29万元，因项目初步设计批复于2021年11月才获批，故该资金已回收。                      2.该投资计划已经上报过南宁市2022年市本级财政水利建设项目投资计划建议表</t>
  </si>
  <si>
    <t xml:space="preserve">1.以南发改农经〔2020〕15号文下达前期工作资金32万元，项目初步设计批复于2021年4月获批，已按合同支付前期经费9.89万元，其中设计费4.89万元，水土保持方案编制费5万元，其余资金已回收。             2.该投资计划已经上报过南宁市2022年市本级财政水利建设项目投资计划建议表           </t>
  </si>
  <si>
    <t>天雹水库</t>
  </si>
  <si>
    <t>峙村河</t>
  </si>
  <si>
    <t>南宁市2022年市本级投资水利建设为民办实事项目投资计划建议表</t>
  </si>
  <si>
    <t>年度任务目标</t>
  </si>
  <si>
    <t>龙德村</t>
  </si>
  <si>
    <t>36200m³/d</t>
  </si>
  <si>
    <r>
      <rPr>
        <sz val="12"/>
        <rFont val="宋体"/>
        <charset val="134"/>
      </rPr>
      <t>新建水处理能力3.62万m</t>
    </r>
    <r>
      <rPr>
        <vertAlign val="superscript"/>
        <sz val="12"/>
        <rFont val="宋体"/>
        <charset val="134"/>
      </rPr>
      <t>3</t>
    </r>
    <r>
      <rPr>
        <sz val="12"/>
        <rFont val="宋体"/>
        <charset val="134"/>
      </rPr>
      <t>/d的流量井1座、安装管道混合器1台、框架结构配水楼1座，水处理能力1.81万m</t>
    </r>
    <r>
      <rPr>
        <vertAlign val="superscript"/>
        <sz val="12"/>
        <rFont val="宋体"/>
        <charset val="134"/>
      </rPr>
      <t>3</t>
    </r>
    <r>
      <rPr>
        <sz val="12"/>
        <rFont val="宋体"/>
        <charset val="134"/>
      </rPr>
      <t>/d的旋流气浮澄清池、自动棑泥系统、U型虹吸滤池各2套，2000m</t>
    </r>
    <r>
      <rPr>
        <vertAlign val="superscript"/>
        <sz val="12"/>
        <rFont val="宋体"/>
        <charset val="134"/>
      </rPr>
      <t>3</t>
    </r>
    <r>
      <rPr>
        <sz val="12"/>
        <rFont val="宋体"/>
        <charset val="134"/>
      </rPr>
      <t>清水池2座，配水泵房1座，安装远程监控系统1套，购置水厂水质化验设备1套，安装1250KVA电力变压器2台，安装水泵8套，埋设钢丝骨架复合管引水管DN710管1911m，钢丝骨架复合管配水干管DN800管613m、DN710管6247m、DN630管9251m、DN560管7228m，PVC-Uhd管DN400管11215m、DN315管2726m，更换IC卡射频DN15水表66993套</t>
    </r>
  </si>
  <si>
    <t>主体完工</t>
  </si>
  <si>
    <t>初设批复：宾发改项字〔2020〕40号</t>
  </si>
  <si>
    <t>古辣：粮食产业链；大桥：粮食生猪、家禽、水产（牛蛙）产业链；中华：粮食产业链；大桥产业链</t>
  </si>
  <si>
    <t>百合、上塘、八凤、福田等</t>
  </si>
  <si>
    <t>在百合水厂进行净化消毒处理，分别给露圩、甘棠镇供水，新建水厂，建输配水管142.151km，</t>
  </si>
  <si>
    <t>厂区完工</t>
  </si>
  <si>
    <t>初设批复：宾发改项字〔2020〕388号</t>
  </si>
  <si>
    <t>宾阳：水果（火龙果）、蔬菜（甜玉米）、糖料蔗、桑蚕、中药材产业链</t>
  </si>
  <si>
    <t>供水规模5000m³/d，供水范围包括：那君村、万福村、乔贤社区部分村屯、龙保村、恭睦村、岜森村、马里村、石门村、中可社区、弄周村、古春村、石蓬村以及龙头村、寨受村、绿浪村等。配水干支管总长95.723km,以及新建南岩水库取水潜水泵站一座、新建节制闸一座。</t>
  </si>
  <si>
    <t>完成管道铺设60km</t>
  </si>
  <si>
    <t>上林：蔬菜（甜玉米）、糖料蔗、桑蚕产业链</t>
  </si>
  <si>
    <t>青秀区伶俐镇、长塘镇北岸城乡一体化集中供水项目</t>
  </si>
  <si>
    <t>长塘镇、伶俐镇</t>
  </si>
  <si>
    <t>伶俐村、石塘村、上王村、沱江村、那曾村、长大村等9个行政村</t>
  </si>
  <si>
    <t>4300m³/d</t>
  </si>
  <si>
    <t>铺设管路181.328公里，新建加压站16座及其他附属工程。</t>
  </si>
  <si>
    <t>开工</t>
  </si>
  <si>
    <t>完成可研编制，准备进行评审</t>
  </si>
  <si>
    <t>长塘：家禽、水产（牛蛙）产业链；伶俐：家禽产业链</t>
  </si>
  <si>
    <t>江西社区</t>
  </si>
  <si>
    <t>279m³/d</t>
  </si>
  <si>
    <t>更换管路10.02km及附属设施</t>
  </si>
  <si>
    <t>完工</t>
  </si>
  <si>
    <t>江西镇：熟菜（甜玉米）、生猪、家禽产业链</t>
  </si>
  <si>
    <t>江南区延安镇那齐村水厂管路更换工程（保和片区）</t>
  </si>
  <si>
    <t>170m³/d</t>
  </si>
  <si>
    <t>更换管路22.04km及附属设施</t>
  </si>
  <si>
    <t>江南：糖料蔗产业链</t>
  </si>
  <si>
    <t>三塘</t>
  </si>
  <si>
    <t>50000m³/d</t>
  </si>
  <si>
    <t>新建净水厂1座、新建取水泵站1座、新建配套管网</t>
  </si>
  <si>
    <t>南宁市峙村河水库管理所（项目业主：南宁市泽邕水利建设有限公司）</t>
  </si>
  <si>
    <t>一期项目完工</t>
  </si>
  <si>
    <t>可研批复：南兴发改投资〔2021〕137号</t>
  </si>
  <si>
    <t>三塘镇：家禽产业链</t>
  </si>
  <si>
    <t>乔利有10个村和社区</t>
  </si>
  <si>
    <t>5139m³/d</t>
  </si>
  <si>
    <t>接兴科供水主管道铺设扩网管路等。</t>
  </si>
  <si>
    <t>正在编制可行性研究报告</t>
  </si>
  <si>
    <t>乔利乡：牛羊、生猪产业链</t>
  </si>
  <si>
    <t>347m³/d</t>
  </si>
  <si>
    <t>新建取水泵房1座、60m³/h沉淀池1座、60m³/h过滤池1座、500m³水池1座、100m³污泥浓缩池1座、管理房1座、配套潜水泵2台、电解式消毒器1套、围墙120m、进厂道路300m、厂区大门1座、50KVA变压器1台、配10KV输电线路2000m，输配水管23730m及附属工程设施等。</t>
  </si>
  <si>
    <r>
      <rPr>
        <sz val="10"/>
        <rFont val="宋体"/>
        <charset val="134"/>
      </rPr>
      <t>2</t>
    </r>
    <r>
      <rPr>
        <sz val="10"/>
        <rFont val="宋体"/>
        <charset val="134"/>
      </rPr>
      <t>022年</t>
    </r>
  </si>
  <si>
    <t>已完成初步设计报告（报批稿）及初步设计批复（隆发改科技社农〔2021〕23号）</t>
  </si>
  <si>
    <t>隆安：水果、蔬菜（甜玉米）、中药材（砂仁）产业链</t>
  </si>
  <si>
    <t>兴宁区农村供水管网工程项目（一期）</t>
  </si>
  <si>
    <t>770m³/d</t>
  </si>
  <si>
    <t>引接水厂管网，铺设输配水管网约42000m,安装智能水表约1023套及管道附属设施等</t>
  </si>
  <si>
    <t>已完成可研批复，正进行初步设计</t>
  </si>
  <si>
    <t>五塘镇：蔬果（瓜类）、生猪、家禽、牛羊产业链</t>
  </si>
  <si>
    <t>2022年市本级农口建设项目（水库移民）计划建议表</t>
  </si>
  <si>
    <t>填报单位：</t>
  </si>
  <si>
    <t>填报时间：2022年1月4日</t>
  </si>
  <si>
    <t>县区</t>
  </si>
  <si>
    <t>所属水库</t>
  </si>
  <si>
    <t>投资（万元）</t>
  </si>
  <si>
    <t>建设规模(km）</t>
  </si>
  <si>
    <t>受益情况（人）</t>
  </si>
  <si>
    <t>是否脱贫村</t>
  </si>
  <si>
    <t>屯</t>
  </si>
  <si>
    <t>总投资</t>
  </si>
  <si>
    <t>县区配套</t>
  </si>
  <si>
    <t>群众自筹</t>
  </si>
  <si>
    <t>受益人</t>
  </si>
  <si>
    <t>受益移民</t>
  </si>
  <si>
    <t>交通项目</t>
  </si>
  <si>
    <t>硬化道路64.228km，建小桥一座等。</t>
  </si>
  <si>
    <t>(一)</t>
  </si>
  <si>
    <t>横州</t>
  </si>
  <si>
    <t>硬化道路11.161km。</t>
  </si>
  <si>
    <t>独竹水库进库道路</t>
  </si>
  <si>
    <t>独竹</t>
  </si>
  <si>
    <t>云表</t>
  </si>
  <si>
    <t>云表社区</t>
  </si>
  <si>
    <t>旧兰</t>
  </si>
  <si>
    <t>升级</t>
  </si>
  <si>
    <t>路长1.12km,路基宽4.5m，混凝土路面宽3.5m，路面厚18cm。</t>
  </si>
  <si>
    <t>横州市水库移民安置服务中心</t>
  </si>
  <si>
    <t>汶井生产道路</t>
  </si>
  <si>
    <t>龙塘</t>
  </si>
  <si>
    <t>校椅</t>
  </si>
  <si>
    <t>榃汶</t>
  </si>
  <si>
    <t>汶井</t>
  </si>
  <si>
    <t>路长1.9480km，路基宽4.5m，混凝土路面宽3.5m，路面厚18cm。</t>
  </si>
  <si>
    <t>是</t>
  </si>
  <si>
    <t>三岔坝口至三岔水库西面道路</t>
  </si>
  <si>
    <t>三岔</t>
  </si>
  <si>
    <t>石塘</t>
  </si>
  <si>
    <t>陆村</t>
  </si>
  <si>
    <t>路长1.758km，路基宽4.5m，混凝土路面宽3.5m，路面厚18cm。</t>
  </si>
  <si>
    <t>樟元村屯道路</t>
  </si>
  <si>
    <t>源清</t>
  </si>
  <si>
    <t>陶圩</t>
  </si>
  <si>
    <t>龙门</t>
  </si>
  <si>
    <t>樟元</t>
  </si>
  <si>
    <t>路长0.238km，路基宽3.5m，混凝土路面宽2.5-3m，路面厚18cm。</t>
  </si>
  <si>
    <t>竹城村屯道路</t>
  </si>
  <si>
    <t>阴山</t>
  </si>
  <si>
    <t>善塘</t>
  </si>
  <si>
    <t>竹城</t>
  </si>
  <si>
    <t>路长1.02km,路基宽4.5m，混凝土路面宽3.5m，路面厚18cm。</t>
  </si>
  <si>
    <t>娘娘路至五七场村屯道路</t>
  </si>
  <si>
    <t>快龙</t>
  </si>
  <si>
    <t>平马</t>
  </si>
  <si>
    <t>里衣</t>
  </si>
  <si>
    <t>路长1.3km，路基宽4.5m，混凝土路面宽3.5m，路面厚18cm。</t>
  </si>
  <si>
    <t>德庆水库进库道路</t>
  </si>
  <si>
    <t>德庆</t>
  </si>
  <si>
    <t>新福</t>
  </si>
  <si>
    <t>塔竹</t>
  </si>
  <si>
    <t>玉来</t>
  </si>
  <si>
    <t>路长0.77km，路基宽4.5m，混凝土路面宽3.5m，路面厚18cm。</t>
  </si>
  <si>
    <t>秋根水库进库道路</t>
  </si>
  <si>
    <t>秋根</t>
  </si>
  <si>
    <t>那河</t>
  </si>
  <si>
    <t>宁村</t>
  </si>
  <si>
    <t>路长1.557km，路基宽4.5m，混凝土路面宽3.5m，路面厚18cm。</t>
  </si>
  <si>
    <t>龙江水库进库道路</t>
  </si>
  <si>
    <t>龙江</t>
  </si>
  <si>
    <t>峦城</t>
  </si>
  <si>
    <t>莫村</t>
  </si>
  <si>
    <t>下莫</t>
  </si>
  <si>
    <t>路长1.45km，路基宽4.5m，混凝土路面宽3.5m，路面厚18cm。</t>
  </si>
  <si>
    <t>(二)</t>
  </si>
  <si>
    <t>硬化道路2.18km。</t>
  </si>
  <si>
    <t>朝阳庄巷道硬化工程</t>
  </si>
  <si>
    <t>古民</t>
  </si>
  <si>
    <t>巷贤</t>
  </si>
  <si>
    <t>耀河</t>
  </si>
  <si>
    <t>朝阳</t>
  </si>
  <si>
    <t>路长0.46km,路基宽4.5m，混凝土路面宽3.5m，路面厚18cm。</t>
  </si>
  <si>
    <t>明亮镇江德水库进库路</t>
  </si>
  <si>
    <t>江德</t>
  </si>
  <si>
    <t>明亮</t>
  </si>
  <si>
    <t>万古村
江林村</t>
  </si>
  <si>
    <t>上阳庄</t>
  </si>
  <si>
    <t>路长1.72km,路基宽4.5m，混凝土路面宽3.5m，路面厚18cm。</t>
  </si>
  <si>
    <t>(三)</t>
  </si>
  <si>
    <t>硬化道路9.689km。</t>
  </si>
  <si>
    <t>黄番村水库进库道路</t>
  </si>
  <si>
    <t>马屯、外吾、化屯</t>
  </si>
  <si>
    <t>林圩</t>
  </si>
  <si>
    <t>黄番</t>
  </si>
  <si>
    <t>硬化道路3.826km，宽3.5m，路基宽4.5m，厚18cm</t>
  </si>
  <si>
    <t>马山县水库移民安置服务中心</t>
  </si>
  <si>
    <t>三多通屯道路</t>
  </si>
  <si>
    <t>六常</t>
  </si>
  <si>
    <t>永州</t>
  </si>
  <si>
    <t>造加</t>
  </si>
  <si>
    <t>三多</t>
  </si>
  <si>
    <t>硬化道路1.48km，砌两边挡土墙500米</t>
  </si>
  <si>
    <t>上六茂通屯道路</t>
  </si>
  <si>
    <t>六茂</t>
  </si>
  <si>
    <t>周鹿</t>
  </si>
  <si>
    <t>妙圩</t>
  </si>
  <si>
    <t>上六茂</t>
  </si>
  <si>
    <t>硬化道路0.987km，宽3.5m，路基宽4.5m，厚18cm</t>
  </si>
  <si>
    <t>六官屯产业道路</t>
  </si>
  <si>
    <t>羊洞</t>
  </si>
  <si>
    <t>六马</t>
  </si>
  <si>
    <t>六官</t>
  </si>
  <si>
    <t>硬化道路1.68km，宽3.5m，路基宽4.5m，厚18cm</t>
  </si>
  <si>
    <t>新里屯产业道路</t>
  </si>
  <si>
    <t>里民</t>
  </si>
  <si>
    <t>古零</t>
  </si>
  <si>
    <t>新里</t>
  </si>
  <si>
    <t>硬化道路1.716km，宽3.5m，路基宽4.5m，厚18cm</t>
  </si>
  <si>
    <t>(四)</t>
  </si>
  <si>
    <t>硬化道路2.43km。</t>
  </si>
  <si>
    <t>龙眉生产道路硬化项目</t>
  </si>
  <si>
    <t>龙尧</t>
  </si>
  <si>
    <t>龙眉</t>
  </si>
  <si>
    <t>路基宽4.5m，路面宽3.5m，路面厚18cm，安全护栏</t>
  </si>
  <si>
    <t>隆安县移民发展中心</t>
  </si>
  <si>
    <t>下显屯道路优化提升工程</t>
  </si>
  <si>
    <t>布良</t>
  </si>
  <si>
    <t>下显</t>
  </si>
  <si>
    <t>道路降坡，增加建设错车道</t>
  </si>
  <si>
    <t>定寨屯生产道路硬化项目</t>
  </si>
  <si>
    <t>金鸡</t>
  </si>
  <si>
    <t>雁江</t>
  </si>
  <si>
    <t>福颜</t>
  </si>
  <si>
    <t>定寨</t>
  </si>
  <si>
    <t>路基宽4.5m，路面宽3.5m，路面厚18cm</t>
  </si>
  <si>
    <t>(五)</t>
  </si>
  <si>
    <t>硬化道路2.8km。</t>
  </si>
  <si>
    <t>那沙坡村屯道路</t>
  </si>
  <si>
    <t>那弄</t>
  </si>
  <si>
    <t>创新</t>
  </si>
  <si>
    <t>那沙</t>
  </si>
  <si>
    <t>路长2.8km，路基宽4.5m，路面宽3.5m，路面厚18cm。</t>
  </si>
  <si>
    <t>(六)</t>
  </si>
  <si>
    <t>硬化道路10.548km。</t>
  </si>
  <si>
    <t>灭资水库进库道路硬化工程</t>
  </si>
  <si>
    <t>灭资</t>
  </si>
  <si>
    <t>长塘</t>
  </si>
  <si>
    <t>长大</t>
  </si>
  <si>
    <t>大冬瓜坡</t>
  </si>
  <si>
    <t>路长2.99km，路基宽4.5m，路面宽3.5m，路面厚18cm。</t>
  </si>
  <si>
    <t>大冬瓜坡机耕道路</t>
  </si>
  <si>
    <t>路长1km，路基宽4.5m，路面宽3.5m，路面厚18cm。</t>
  </si>
  <si>
    <t>留凤村波浩2队从沃良门口至六空机耕道路硬化工程</t>
  </si>
  <si>
    <t>狮子岭</t>
  </si>
  <si>
    <t>南阳</t>
  </si>
  <si>
    <t>留凤</t>
  </si>
  <si>
    <t>波浩2队</t>
  </si>
  <si>
    <t>路长2.17km，路基宽4.5m，路面宽3.5m，路面厚18cm。</t>
  </si>
  <si>
    <t>钟村坡那马至那厅机耕路</t>
  </si>
  <si>
    <t>刘圩</t>
  </si>
  <si>
    <t>那救</t>
  </si>
  <si>
    <t>钟村</t>
  </si>
  <si>
    <t>路长1.61km，路基宽4.5m，路面宽3.5m，路面厚18cm。</t>
  </si>
  <si>
    <t>那里坡那伞至那务机耕道路硬化工程</t>
  </si>
  <si>
    <t>六爷</t>
  </si>
  <si>
    <t>那里</t>
  </si>
  <si>
    <t>路长0.49km，路基宽4.00m，路面宽3.5m，路面厚18cm。</t>
  </si>
  <si>
    <t>山泽坡时罗至巴笔机耕道路硬化工程</t>
  </si>
  <si>
    <t>龙西</t>
  </si>
  <si>
    <t>山泽</t>
  </si>
  <si>
    <t>路长0.61km，路基宽4.00m，路面宽3.5m，路面厚18cm。</t>
  </si>
  <si>
    <t>那贫至那枙机耕道路硬化工程</t>
  </si>
  <si>
    <t>马安</t>
  </si>
  <si>
    <t>谭村</t>
  </si>
  <si>
    <t>十四队</t>
  </si>
  <si>
    <t>路长0.31km，路基宽4.5m，路面宽3.5m，路面厚18cm，护坡100米</t>
  </si>
  <si>
    <t>时畅坡坛头至那冷坛派机耕路</t>
  </si>
  <si>
    <t>时畅</t>
  </si>
  <si>
    <t>路长1.371km，路基宽4.5m，路面宽3.5m，路面厚18cm。</t>
  </si>
  <si>
    <t>(七)</t>
  </si>
  <si>
    <t>硬化道路14.3km。</t>
  </si>
  <si>
    <t>晚方坡村屯道路硬化工程</t>
  </si>
  <si>
    <t>后皇</t>
  </si>
  <si>
    <t>金陵</t>
  </si>
  <si>
    <t>乐勇</t>
  </si>
  <si>
    <t>晚方</t>
  </si>
  <si>
    <t>道路总长1.7km，路面宽4m，砼路面厚18cm</t>
  </si>
  <si>
    <t>塘尾坡村屯道路硬化工程</t>
  </si>
  <si>
    <t>桥吞</t>
  </si>
  <si>
    <t>龙达</t>
  </si>
  <si>
    <t>塘尾</t>
  </si>
  <si>
    <t>大林坡产业道路硬化工程</t>
  </si>
  <si>
    <t>雷横</t>
  </si>
  <si>
    <t>大林</t>
  </si>
  <si>
    <t>道路总长1.6km，路面宽4m，砼路面厚18cm</t>
  </si>
  <si>
    <t>村那礼坡产业道路硬化工程</t>
  </si>
  <si>
    <t>派尧</t>
  </si>
  <si>
    <t>坛洛</t>
  </si>
  <si>
    <t>丰平</t>
  </si>
  <si>
    <t>那礼</t>
  </si>
  <si>
    <t>道路总长3.4km，路面宽4m，砼路面厚18cm</t>
  </si>
  <si>
    <t>硃湖村通村道路道路硬化工程</t>
  </si>
  <si>
    <t>那槐</t>
  </si>
  <si>
    <t>硃湖</t>
  </si>
  <si>
    <t>东佳</t>
  </si>
  <si>
    <t>道路总长2.4km，路面宽4m，砼路面厚18cm</t>
  </si>
  <si>
    <t>两木坡村屯道路硬化工程</t>
  </si>
  <si>
    <t>武陵</t>
  </si>
  <si>
    <t>双定</t>
  </si>
  <si>
    <t>两木</t>
  </si>
  <si>
    <t>道路总长2.1km，路面宽4.5m，砼路面厚18cm</t>
  </si>
  <si>
    <t>巷忑坡产业道路硬化工程</t>
  </si>
  <si>
    <t>坛吸</t>
  </si>
  <si>
    <t>义平</t>
  </si>
  <si>
    <t>巷忑</t>
  </si>
  <si>
    <t>道路总长1.4km，路面宽4m，砼路面厚18cm</t>
  </si>
  <si>
    <t>(八)</t>
  </si>
  <si>
    <t>硬化道路11.12km。</t>
  </si>
  <si>
    <t>那朴路口至那市生产道路</t>
  </si>
  <si>
    <t>那西</t>
  </si>
  <si>
    <t>百济</t>
  </si>
  <si>
    <t>南华</t>
  </si>
  <si>
    <t>那朴</t>
  </si>
  <si>
    <t>路长0.61km，路基宽4.5m，砼路面宽3.5m，路面厚18cm。</t>
  </si>
  <si>
    <t>屯王至底晓生产道路</t>
  </si>
  <si>
    <t>巴更</t>
  </si>
  <si>
    <t>屯王</t>
  </si>
  <si>
    <t>路长1.34km，路基宽4.5m，砼路面宽3.5m，路面厚18cm。</t>
  </si>
  <si>
    <t>那华路口至那罗生产道路</t>
  </si>
  <si>
    <t>路长1.55km，路基宽4.5m，砼路面宽3.5m，路面厚18cm。</t>
  </si>
  <si>
    <t>那琅柑果基地生产道路</t>
  </si>
  <si>
    <t>电力</t>
  </si>
  <si>
    <t>那楼</t>
  </si>
  <si>
    <t>屯了</t>
  </si>
  <si>
    <t>那琅</t>
  </si>
  <si>
    <t>路长0.73km，路基宽4.5m，砼路面宽3.5m，路面厚18cm。</t>
  </si>
  <si>
    <t>了辣至利板生产道路</t>
  </si>
  <si>
    <t>八联</t>
  </si>
  <si>
    <t>佃怀</t>
  </si>
  <si>
    <t>路长1.75km，路基宽4.5m，砼路面宽3.5m，路面厚18cm。</t>
  </si>
  <si>
    <t>那贵至前进水库进库道路</t>
  </si>
  <si>
    <t>前进</t>
  </si>
  <si>
    <t>蒲庙</t>
  </si>
  <si>
    <t>张村</t>
  </si>
  <si>
    <t>湴村</t>
  </si>
  <si>
    <t>路长1.65km，路基宽4.5m，砼路面宽3.5m，路面厚18cm。</t>
  </si>
  <si>
    <t>前代至九更生产道路</t>
  </si>
  <si>
    <t>那寨</t>
  </si>
  <si>
    <t>西荣</t>
  </si>
  <si>
    <t>路长1.3km，路基宽4.5m，砼路面宽3.5m，路面厚18cm。</t>
  </si>
  <si>
    <t>那浪至浪底生产道路</t>
  </si>
  <si>
    <t>路长1km，路基宽4.5m，砼路面宽3.5m，路面厚18cm。</t>
  </si>
  <si>
    <t>那行至美罗生产道路</t>
  </si>
  <si>
    <t>(九)</t>
  </si>
  <si>
    <t>建小桥一座。</t>
  </si>
  <si>
    <t>百乐村西畴桥工程</t>
  </si>
  <si>
    <t>大王滩</t>
  </si>
  <si>
    <t>大塘</t>
  </si>
  <si>
    <t>百乐</t>
  </si>
  <si>
    <t>西畴</t>
  </si>
  <si>
    <t>桥长26m，2-8m钢筋混凝土实心板桥，净宽6.5m+2*0.5m防护栏，桥引1339m。</t>
  </si>
  <si>
    <t>良庆区水库和扶贫易地安置中心、良庆区交通局</t>
  </si>
  <si>
    <t>人饮项目</t>
  </si>
  <si>
    <t>建抽水房一间，打新水井一口，建20方高位水池一座，安装低压电线1公里，铺设4公里长的水管</t>
  </si>
  <si>
    <t>佃怀新坡人饮工程</t>
  </si>
  <si>
    <t>其它项目</t>
  </si>
  <si>
    <t>下黎里美化项目</t>
  </si>
  <si>
    <t>邓圩</t>
  </si>
  <si>
    <t>下黎里</t>
  </si>
  <si>
    <t>排水沟长100m，高2.5m，宽2m。场地硬化2500㎡。</t>
  </si>
  <si>
    <t>樟元文化活动中心</t>
  </si>
  <si>
    <t>文化活动室203㎡，健身器材15套，场地硬化300㎡</t>
  </si>
  <si>
    <t>龙联村下碰文化室</t>
  </si>
  <si>
    <t>龙联</t>
  </si>
  <si>
    <t>三里</t>
  </si>
  <si>
    <t>下碰</t>
  </si>
  <si>
    <t>1座</t>
  </si>
  <si>
    <t>新建两层文化室</t>
  </si>
  <si>
    <t>高仁村塘黎文化室、戏台</t>
  </si>
  <si>
    <t>云苏</t>
  </si>
  <si>
    <t>高仁</t>
  </si>
  <si>
    <t>塘梨</t>
  </si>
  <si>
    <t>新建两层文化室，首层作戏台使用</t>
  </si>
  <si>
    <t>方必屯基础设施建设项目</t>
  </si>
  <si>
    <t>巴谷</t>
  </si>
  <si>
    <t>高德</t>
  </si>
  <si>
    <t>方必</t>
  </si>
  <si>
    <t>排污沟、安装太阳能灯、场地硬化等</t>
  </si>
  <si>
    <t>胜利村基础设施建设项目</t>
  </si>
  <si>
    <t>排鳌</t>
  </si>
  <si>
    <t>胜利</t>
  </si>
  <si>
    <t>定金、坡羊</t>
  </si>
  <si>
    <t>南宁市2022年市本级投资水利建设为民办实事项目</t>
  </si>
  <si>
    <t>上林县城乡一体化供水网工程</t>
  </si>
  <si>
    <t>大丰镇、西燕镇、镇圩乡、白圩镇、澄泰乡、巷贤镇、明亮镇</t>
  </si>
  <si>
    <t>寨鹿村、候面村、东敢村、江卢村等（592个行政村）</t>
  </si>
  <si>
    <t>63500m³/d</t>
  </si>
  <si>
    <t>1.西燕子项建设取水坝、取水闸室、调节池、取水泵房、水厂各一座，加压泵站4座，输配水管网242km；2.巷贤子项新建取水建筑物、水厂1座，铺设输配水管网163km；3.白圩子项新建取水泵站、水厂各1座，高位水池2座，铺设输配水管网285km。4.塘栖补水子项新建3座取水坝等</t>
  </si>
  <si>
    <t>3座水厂完工</t>
  </si>
  <si>
    <t>可研批复：上发改项目〔2020〕33号、初设批复上发改项目〔2021〕22号</t>
  </si>
  <si>
    <t>项目建议书批复：南兴发改投资〔2020〕335号</t>
  </si>
  <si>
    <t>南宁市泽邕水利建设有限公司</t>
  </si>
  <si>
    <t>良庆区那蒙片集中供水扩网工程</t>
  </si>
  <si>
    <t>那陈镇</t>
  </si>
  <si>
    <t>那蒙村</t>
  </si>
  <si>
    <t>1500m³/d</t>
  </si>
  <si>
    <t>铺设管网到各坡，安装巷管，铺管入户</t>
  </si>
  <si>
    <t>良庆区水利局</t>
  </si>
  <si>
    <t>良水技批[2020]6号</t>
  </si>
  <si>
    <t>冬修</t>
  </si>
  <si>
    <t>良庆区那马镇共和村连片集中供水工程</t>
  </si>
  <si>
    <t>500m³/d</t>
  </si>
  <si>
    <t>新建抽水泵房，改建大口井，新建加压泵房，新建水池，铺设输配水管网，新建附属设施，架设低压线路等。</t>
  </si>
  <si>
    <t>良水技批[2020]1号</t>
  </si>
  <si>
    <t>马山县金钗、里当、古寨、加方集中连片供水工程（一期）</t>
  </si>
  <si>
    <t>金钗镇、里当乡、古寨乡、加方乡</t>
  </si>
  <si>
    <r>
      <rPr>
        <sz val="12"/>
        <rFont val="宋体"/>
        <charset val="134"/>
      </rPr>
      <t>新建取水泵站</t>
    </r>
    <r>
      <rPr>
        <sz val="12"/>
        <rFont val="宋体"/>
        <charset val="134"/>
      </rPr>
      <t>1</t>
    </r>
    <r>
      <rPr>
        <sz val="12"/>
        <rFont val="宋体"/>
        <charset val="134"/>
      </rPr>
      <t>座；新建水厂净水建筑物及附属建筑物；新建阀室（含闸阀井、排气井、放空阀井、检修井）</t>
    </r>
    <r>
      <rPr>
        <sz val="12"/>
        <rFont val="宋体"/>
        <charset val="134"/>
      </rPr>
      <t>2336</t>
    </r>
    <r>
      <rPr>
        <sz val="12"/>
        <rFont val="宋体"/>
        <charset val="134"/>
      </rPr>
      <t>座；铺设输水管路：无缝钢管</t>
    </r>
    <r>
      <rPr>
        <sz val="12"/>
        <rFont val="宋体"/>
        <charset val="134"/>
      </rPr>
      <t>91970m</t>
    </r>
    <r>
      <rPr>
        <sz val="12"/>
        <rFont val="宋体"/>
        <charset val="134"/>
      </rPr>
      <t>，热镀锌钢管</t>
    </r>
    <r>
      <rPr>
        <sz val="12"/>
        <rFont val="宋体"/>
        <charset val="134"/>
      </rPr>
      <t>842494m</t>
    </r>
    <r>
      <rPr>
        <sz val="12"/>
        <rFont val="宋体"/>
        <charset val="134"/>
      </rPr>
      <t>。</t>
    </r>
  </si>
  <si>
    <t>已完可行性研究报告编制及取得批复。马发改工农〔2021〕10号</t>
  </si>
  <si>
    <t>隆安县都结乡红光村补充水源工程</t>
  </si>
  <si>
    <t>红光村</t>
  </si>
  <si>
    <t>946m³/d</t>
  </si>
  <si>
    <r>
      <rPr>
        <sz val="12"/>
        <rFont val="宋体"/>
        <charset val="134"/>
      </rPr>
      <t>新建取水泵房1间，沉淀池、过滤池各1座，300m</t>
    </r>
    <r>
      <rPr>
        <vertAlign val="superscript"/>
        <sz val="12"/>
        <rFont val="宋体"/>
        <charset val="134"/>
      </rPr>
      <t>3</t>
    </r>
    <r>
      <rPr>
        <sz val="12"/>
        <rFont val="宋体"/>
        <charset val="134"/>
      </rPr>
      <t>清水池1座，100m</t>
    </r>
    <r>
      <rPr>
        <vertAlign val="superscript"/>
        <sz val="12"/>
        <rFont val="宋体"/>
        <charset val="134"/>
      </rPr>
      <t>3</t>
    </r>
    <r>
      <rPr>
        <sz val="12"/>
        <rFont val="宋体"/>
        <charset val="134"/>
      </rPr>
      <t>纳污池1座，500m</t>
    </r>
    <r>
      <rPr>
        <vertAlign val="superscript"/>
        <sz val="12"/>
        <rFont val="宋体"/>
        <charset val="134"/>
      </rPr>
      <t>3</t>
    </r>
    <r>
      <rPr>
        <sz val="12"/>
        <rFont val="宋体"/>
        <charset val="134"/>
      </rPr>
      <t>清水池1座，管理房1间；安装水泵设备4台，消毒设备1台，50KVA变压器1台，供电线路630m，输配水管2730m等</t>
    </r>
  </si>
  <si>
    <t>隆发改科技社农〔2021〕22号</t>
  </si>
  <si>
    <t>南宁市武鸣区宁武、甘圩、双桥镇集中连片供水工程（一期项目）</t>
  </si>
  <si>
    <t>宁武、甘圩、双桥镇</t>
  </si>
  <si>
    <t>22000m³/d</t>
  </si>
  <si>
    <r>
      <rPr>
        <sz val="12"/>
        <rFont val="宋体"/>
        <charset val="134"/>
      </rPr>
      <t>新建净水厂1座，新建取水泵站1座，</t>
    </r>
    <r>
      <rPr>
        <sz val="12"/>
        <color rgb="FFFF0000"/>
        <rFont val="宋体"/>
        <charset val="134"/>
      </rPr>
      <t>新建机井2座，</t>
    </r>
    <r>
      <rPr>
        <sz val="12"/>
        <rFont val="宋体"/>
        <charset val="134"/>
      </rPr>
      <t>新建二级加压泵站2座，新建三级加压泵站1座，新建高位水池2座（总容量为2600m3），新建原水管总长7120m，</t>
    </r>
    <r>
      <rPr>
        <sz val="12"/>
        <color rgb="FFFF0000"/>
        <rFont val="宋体"/>
        <charset val="134"/>
      </rPr>
      <t>新建配水管网</t>
    </r>
    <r>
      <rPr>
        <sz val="12"/>
        <rFont val="宋体"/>
        <charset val="134"/>
      </rPr>
      <t>总长221.8km，新建全自动控制系统。</t>
    </r>
  </si>
  <si>
    <t>正在审核招标控制价</t>
  </si>
  <si>
    <t>那洪街道罗村集中供水管网工程</t>
  </si>
  <si>
    <t>罗村</t>
  </si>
  <si>
    <t>2592m3/d</t>
  </si>
  <si>
    <t>接南宁市绿城水务集团自来水总管网，铺设供水主管道1.68km</t>
  </si>
  <si>
    <t>2022年6月底</t>
  </si>
  <si>
    <t>初设批复：南经社复[2021]6号</t>
  </si>
  <si>
    <t>附件3</t>
  </si>
  <si>
    <t>2022年农口建设项目市本级财政（水库移民）投资计划建议表</t>
  </si>
  <si>
    <t xml:space="preserve"> 联系人及电话：</t>
  </si>
  <si>
    <t>填报时间：</t>
  </si>
  <si>
    <t>备注（是否脱贫村）</t>
  </si>
  <si>
    <t>（一）</t>
  </si>
  <si>
    <t>巷贤镇耀河村朝阳庄巷道硬化工程</t>
  </si>
  <si>
    <t>古民水库</t>
  </si>
  <si>
    <t>耀河村</t>
  </si>
  <si>
    <t>朝阳庄</t>
  </si>
  <si>
    <t>1KM</t>
  </si>
  <si>
    <t>庄道硬化平均宽度3.5米，长度1000米</t>
  </si>
  <si>
    <t>明亮镇江德水库进库道路</t>
  </si>
  <si>
    <t>江德水库</t>
  </si>
  <si>
    <t>1.8KM</t>
  </si>
  <si>
    <t>新建产业路1.8公里，宽度4米，混凝土厚度18厘米</t>
  </si>
  <si>
    <t>（二）</t>
  </si>
  <si>
    <t>其他项目</t>
  </si>
  <si>
    <t>三里镇龙联村下碰文化室</t>
  </si>
  <si>
    <t>龙联水库</t>
  </si>
  <si>
    <t>龙联村</t>
  </si>
  <si>
    <t>下碰庄</t>
  </si>
  <si>
    <r>
      <rPr>
        <sz val="10"/>
        <rFont val="仿宋_GB2312"/>
        <charset val="134"/>
      </rPr>
      <t>约140</t>
    </r>
    <r>
      <rPr>
        <sz val="10"/>
        <rFont val="宋体"/>
        <charset val="134"/>
      </rPr>
      <t>㎡</t>
    </r>
  </si>
  <si>
    <t>上林县三里镇高仁村塘黎文化室、戏台</t>
  </si>
  <si>
    <t>云苏水库</t>
  </si>
  <si>
    <t>高仁村</t>
  </si>
  <si>
    <t>塘梨庄</t>
  </si>
  <si>
    <r>
      <rPr>
        <sz val="10"/>
        <rFont val="仿宋_GB2312"/>
        <charset val="134"/>
      </rPr>
      <t>约210</t>
    </r>
    <r>
      <rPr>
        <sz val="10"/>
        <rFont val="宋体"/>
        <charset val="134"/>
      </rPr>
      <t>㎡</t>
    </r>
  </si>
  <si>
    <t>林圩镇黄番村水库进库道路</t>
  </si>
  <si>
    <t>硬化道路5.6km，宽3.5m，路基宽4.5m，厚18cm</t>
  </si>
  <si>
    <t>永州镇造加村三多通屯道路</t>
  </si>
  <si>
    <t>硬化道路1.5km，砌两边挡土墙500米</t>
  </si>
  <si>
    <t>周鹿镇妙圩村上六茂通屯道路</t>
  </si>
  <si>
    <t>硬化道路2km，宽3.5m，路基宽4.5m，厚18cm</t>
  </si>
  <si>
    <t>林圩镇六马村六官屯产业道路</t>
  </si>
  <si>
    <t>古零镇里民村新里屯产业道路</t>
  </si>
  <si>
    <t>硬化道路1.5km，宽3.5m，路基宽4.5m，厚18cm</t>
  </si>
  <si>
    <t>（四）</t>
  </si>
  <si>
    <t>林圩镇高德村方必屯基础设施建设项目</t>
  </si>
  <si>
    <t>永州镇胜利村基础设施建设项目</t>
  </si>
  <si>
    <t>感法、定金、坡羊</t>
  </si>
  <si>
    <t>乔建龙尧村龙眉生产道路硬化项目</t>
  </si>
  <si>
    <t>龙尧村</t>
  </si>
  <si>
    <t>龙眉屯</t>
  </si>
  <si>
    <t>隆安县水库和扶贫易地安置中心</t>
  </si>
  <si>
    <t>否</t>
  </si>
  <si>
    <t>都结乡三乐村下显屯道路优化提升工程</t>
  </si>
  <si>
    <t>布良水库</t>
  </si>
  <si>
    <t>下显屯</t>
  </si>
  <si>
    <t>降坡段路基宽6.5m，水泥混凝土路面宽5.5m，路面厚20cm，铺砌长度227m，降坡坡长210m；挖土方940m³，挖石方7994m³，道路增设3处错车道。</t>
  </si>
  <si>
    <t>雁江镇福颜村定寨屯生产道路硬化项目</t>
  </si>
  <si>
    <t>金鸡滩</t>
  </si>
  <si>
    <t>福颜村</t>
  </si>
  <si>
    <t>定寨屯</t>
  </si>
  <si>
    <t>兴宁区三塘镇创新村那沙坡村屯道路</t>
  </si>
  <si>
    <t>路长2km，路基宽4.5m，路面宽3.5m，路面厚18cm。</t>
  </si>
  <si>
    <t>西乡塘区金陵镇乐勇村晚方坡村屯道路硬化工程</t>
  </si>
  <si>
    <t>后皇水库</t>
  </si>
  <si>
    <t>乐勇村</t>
  </si>
  <si>
    <t>晚方坡</t>
  </si>
  <si>
    <t>西乡塘区金陵镇龙达村塘尾坡村屯道路硬化工程</t>
  </si>
  <si>
    <t>桥吞水库</t>
  </si>
  <si>
    <t>龙达村</t>
  </si>
  <si>
    <t>塘尾坡</t>
  </si>
  <si>
    <t>西乡塘区金陵镇金陵村大林坡村屯道路硬化工程</t>
  </si>
  <si>
    <t>雷横水库</t>
  </si>
  <si>
    <t>金陵村</t>
  </si>
  <si>
    <t>大林坡</t>
  </si>
  <si>
    <t>西乡塘区坛洛镇丰平村那礼坡村屯道路硬化工程</t>
  </si>
  <si>
    <t>派尧水库</t>
  </si>
  <si>
    <t>丰平村</t>
  </si>
  <si>
    <t>那礼坡</t>
  </si>
  <si>
    <t>西乡塘区坛洛镇硃湖村通村道路道路硬化工程</t>
  </si>
  <si>
    <t>那槐水库</t>
  </si>
  <si>
    <t>硃湖村</t>
  </si>
  <si>
    <t>东佳坡</t>
  </si>
  <si>
    <t>西乡塘区双定镇武陵村两木坡村屯道路硬化工程</t>
  </si>
  <si>
    <t>武陵水库</t>
  </si>
  <si>
    <t>武陵村</t>
  </si>
  <si>
    <t>两木坡</t>
  </si>
  <si>
    <t>西乡塘区双定镇义平村巷忑坡村屯道路硬化工程</t>
  </si>
  <si>
    <t>坛吸水库</t>
  </si>
  <si>
    <t>义平村</t>
  </si>
  <si>
    <t>巷忑坡</t>
  </si>
  <si>
    <t>修建道路长14.59公里；漫水道路40米；1个饮用水工程</t>
  </si>
  <si>
    <t>百济镇八联村前代至九更生产道路</t>
  </si>
  <si>
    <t>那寨水库</t>
  </si>
  <si>
    <t>提升</t>
  </si>
  <si>
    <t>路长1.5km，路基宽4.5m，砼路面宽3.5m，路面厚18cm。</t>
  </si>
  <si>
    <t>脱贫村</t>
  </si>
  <si>
    <t>百济镇八联村那浪至浪底生产道路</t>
  </si>
  <si>
    <t>百济镇八联村那行至美罗生产道路</t>
  </si>
  <si>
    <t>百济镇八联村佃怀新坡路口至巴更水库进库道路</t>
  </si>
  <si>
    <t>巴更水库</t>
  </si>
  <si>
    <t>路长0.39km，路基宽4.5m，砼路面宽3.5m，路面厚18cm。</t>
  </si>
  <si>
    <t>百济镇八联村佃怀了辣至利板生产道路</t>
  </si>
  <si>
    <t>百济镇南华村那朴路口至那市生产道路</t>
  </si>
  <si>
    <t>那西水库</t>
  </si>
  <si>
    <t>百济镇南华村那提至甘罗生产道路</t>
  </si>
  <si>
    <t>南光</t>
  </si>
  <si>
    <t>路长1.215km，路基宽4.5m，砼路面宽3.5m，路面厚18cm。</t>
  </si>
  <si>
    <t>百济镇南华村那华路口至那罗生产道路</t>
  </si>
  <si>
    <t>百济镇屯王村屯王至底晓生产道路</t>
  </si>
  <si>
    <t>百济镇屯王村屯王至佃怀漫水路段工程</t>
  </si>
  <si>
    <t>砌挡土墙350方，埋放￠1500压力管12米，铺设砼路面36方等</t>
  </si>
  <si>
    <t>那楼镇屯了村那琅柑果基地生产道路</t>
  </si>
  <si>
    <t>电力水库</t>
  </si>
  <si>
    <t>路长0.725km，路基宽4.5m，砼路面宽3.5m，路面厚18cm。</t>
  </si>
  <si>
    <t>那楼镇屯了村磊庙至潭龙坡村屯道路</t>
  </si>
  <si>
    <t>路长1.865km，路基宽4.5m，砼路面宽3.5m，路面厚18cm。</t>
  </si>
  <si>
    <t>蒲庙镇张村那贵至前进水库进库道路</t>
  </si>
  <si>
    <t>前进水库</t>
  </si>
  <si>
    <t>路长1.645km，路基宽4.5m，砼路面宽3.5m，路面厚18cm。</t>
  </si>
  <si>
    <t>道路维修</t>
  </si>
  <si>
    <t>XX村屯道路维修</t>
  </si>
  <si>
    <t>（三）</t>
  </si>
  <si>
    <t>百济镇八联村佃怀新坡人饮工程</t>
  </si>
  <si>
    <t>电线0.61公里，铺设水管3.8公里，抽水房，水池等</t>
  </si>
  <si>
    <t>定标水库进库路</t>
  </si>
  <si>
    <t>定标水库</t>
  </si>
  <si>
    <t>广西东盟开发区正安农场</t>
  </si>
  <si>
    <r>
      <rPr>
        <sz val="10"/>
        <color indexed="8"/>
        <rFont val="宋体"/>
        <charset val="134"/>
      </rPr>
      <t>定标村、邓</t>
    </r>
    <r>
      <rPr>
        <sz val="10"/>
        <rFont val="宋体"/>
        <charset val="134"/>
      </rPr>
      <t>柳村</t>
    </r>
  </si>
  <si>
    <t>改造升级</t>
  </si>
  <si>
    <t>道路硬化2.85公里</t>
  </si>
  <si>
    <t>下潘水库进库路</t>
  </si>
  <si>
    <t>下潘水库</t>
  </si>
  <si>
    <t>联合村</t>
  </si>
  <si>
    <t>道路硬化1.143公里</t>
  </si>
  <si>
    <t>那打水库进库路</t>
  </si>
  <si>
    <t>那打水库</t>
  </si>
  <si>
    <t>道路硬化0.66公里</t>
  </si>
  <si>
    <t>岜排水库进库路</t>
  </si>
  <si>
    <t>岜排水库</t>
  </si>
  <si>
    <t>道路硬化1.82公里</t>
  </si>
  <si>
    <t>双桥镇跃进村1组人饮改造工程</t>
  </si>
  <si>
    <t>暮定水库</t>
  </si>
  <si>
    <t>跃进村</t>
  </si>
  <si>
    <t>1组</t>
  </si>
  <si>
    <t>更新管网主管3500米，巷道管5000米，安装水表等</t>
  </si>
  <si>
    <t>搬迁移民村组</t>
  </si>
  <si>
    <t>仙湖镇中桥社区8组（土美屯）人饮</t>
  </si>
  <si>
    <t>仙湖水库</t>
  </si>
  <si>
    <t>中桥社区</t>
  </si>
  <si>
    <t>土美屯</t>
  </si>
  <si>
    <t>更新管网2000米左右，安装水表等</t>
  </si>
  <si>
    <t>淹田淹地不搬迁移民村组</t>
  </si>
  <si>
    <t>仙湖镇四育村10组人饮</t>
  </si>
  <si>
    <t>西江引水工程</t>
  </si>
  <si>
    <t>四育村</t>
  </si>
  <si>
    <t>维修并加深水井，更换抽水设备等</t>
  </si>
</sst>
</file>

<file path=xl/styles.xml><?xml version="1.0" encoding="utf-8"?>
<styleSheet xmlns="http://schemas.openxmlformats.org/spreadsheetml/2006/main">
  <numFmts count="1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0.00\)"/>
    <numFmt numFmtId="177" formatCode="0_);[Red]\(0\)"/>
    <numFmt numFmtId="178" formatCode="0.0_ "/>
    <numFmt numFmtId="179" formatCode="0.00_);[Red]\(0.00\)"/>
    <numFmt numFmtId="180" formatCode="0.00_ "/>
    <numFmt numFmtId="181" formatCode="0.000_);[Red]\(0.000\)"/>
    <numFmt numFmtId="182" formatCode="0.0_);[Red]\(0.0\)"/>
    <numFmt numFmtId="183" formatCode="0.00;[Red]0.00"/>
    <numFmt numFmtId="184" formatCode="0_ "/>
    <numFmt numFmtId="185" formatCode="#,##0.00_ "/>
  </numFmts>
  <fonts count="107">
    <font>
      <sz val="12"/>
      <name val="宋体"/>
      <charset val="134"/>
    </font>
    <font>
      <sz val="12"/>
      <color indexed="8"/>
      <name val="仿宋_GB2312"/>
      <charset val="134"/>
    </font>
    <font>
      <b/>
      <sz val="10"/>
      <color indexed="10"/>
      <name val="宋体"/>
      <charset val="134"/>
    </font>
    <font>
      <sz val="10"/>
      <color indexed="8"/>
      <name val="仿宋_GB2312"/>
      <charset val="134"/>
    </font>
    <font>
      <b/>
      <sz val="10"/>
      <color indexed="10"/>
      <name val="仿宋_GB2312"/>
      <charset val="134"/>
    </font>
    <font>
      <sz val="11"/>
      <name val="宋体"/>
      <charset val="134"/>
    </font>
    <font>
      <sz val="10"/>
      <color indexed="10"/>
      <name val="宋体"/>
      <charset val="134"/>
    </font>
    <font>
      <sz val="10"/>
      <name val="宋体"/>
      <charset val="134"/>
    </font>
    <font>
      <sz val="10"/>
      <name val="仿宋_GB2312"/>
      <charset val="134"/>
    </font>
    <font>
      <b/>
      <sz val="10"/>
      <name val="仿宋_GB2312"/>
      <charset val="134"/>
    </font>
    <font>
      <sz val="8"/>
      <name val="仿宋_GB2312"/>
      <charset val="134"/>
    </font>
    <font>
      <sz val="16"/>
      <name val="黑体"/>
      <charset val="134"/>
    </font>
    <font>
      <b/>
      <sz val="16"/>
      <name val="黑体"/>
      <charset val="134"/>
    </font>
    <font>
      <sz val="22"/>
      <name val="方正小标宋简体"/>
      <charset val="134"/>
    </font>
    <font>
      <b/>
      <sz val="10"/>
      <name val="宋体"/>
      <charset val="134"/>
    </font>
    <font>
      <sz val="10"/>
      <color indexed="8"/>
      <name val="宋体"/>
      <charset val="134"/>
    </font>
    <font>
      <b/>
      <sz val="9"/>
      <name val="仿宋_GB2312"/>
      <charset val="134"/>
    </font>
    <font>
      <sz val="9"/>
      <name val="宋体"/>
      <charset val="134"/>
    </font>
    <font>
      <sz val="10"/>
      <color theme="1"/>
      <name val="宋体"/>
      <charset val="134"/>
    </font>
    <font>
      <b/>
      <sz val="22"/>
      <name val="方正小标宋简体"/>
      <charset val="134"/>
    </font>
    <font>
      <b/>
      <sz val="8"/>
      <name val="仿宋_GB2312"/>
      <charset val="134"/>
    </font>
    <font>
      <b/>
      <sz val="8"/>
      <name val="宋体"/>
      <charset val="134"/>
    </font>
    <font>
      <sz val="9"/>
      <name val="仿宋_GB2312"/>
      <charset val="134"/>
    </font>
    <font>
      <b/>
      <sz val="12"/>
      <name val="宋体"/>
      <charset val="134"/>
    </font>
    <font>
      <b/>
      <sz val="12"/>
      <color rgb="FFFF0000"/>
      <name val="宋体"/>
      <charset val="134"/>
    </font>
    <font>
      <b/>
      <sz val="9"/>
      <name val="宋体"/>
      <charset val="134"/>
    </font>
    <font>
      <sz val="12"/>
      <color rgb="FF000000"/>
      <name val="宋体"/>
      <charset val="134"/>
    </font>
    <font>
      <sz val="12"/>
      <color rgb="FFFF0000"/>
      <name val="宋体"/>
      <charset val="134"/>
    </font>
    <font>
      <sz val="12"/>
      <name val="仿宋_GB2312"/>
      <charset val="134"/>
    </font>
    <font>
      <b/>
      <sz val="12"/>
      <color indexed="10"/>
      <name val="宋体"/>
      <charset val="134"/>
    </font>
    <font>
      <sz val="12"/>
      <color indexed="10"/>
      <name val="宋体"/>
      <charset val="134"/>
    </font>
    <font>
      <b/>
      <sz val="12"/>
      <name val="楷体_GB2312"/>
      <charset val="134"/>
    </font>
    <font>
      <b/>
      <sz val="10"/>
      <name val="楷体_GB2312"/>
      <charset val="134"/>
    </font>
    <font>
      <sz val="10"/>
      <color rgb="FFFF0000"/>
      <name val="宋体"/>
      <charset val="134"/>
    </font>
    <font>
      <b/>
      <sz val="10"/>
      <color theme="1"/>
      <name val="宋体"/>
      <charset val="134"/>
    </font>
    <font>
      <b/>
      <sz val="10"/>
      <color indexed="8"/>
      <name val="宋体"/>
      <charset val="134"/>
    </font>
    <font>
      <sz val="10"/>
      <name val="宋体"/>
      <charset val="134"/>
      <scheme val="minor"/>
    </font>
    <font>
      <sz val="10"/>
      <color theme="1"/>
      <name val="宋体"/>
      <charset val="134"/>
      <scheme val="minor"/>
    </font>
    <font>
      <sz val="12"/>
      <name val="宋体"/>
      <charset val="134"/>
      <scheme val="minor"/>
    </font>
    <font>
      <sz val="12"/>
      <color theme="1"/>
      <name val="宋体"/>
      <charset val="134"/>
    </font>
    <font>
      <sz val="11"/>
      <color theme="1"/>
      <name val="宋体"/>
      <charset val="134"/>
    </font>
    <font>
      <b/>
      <sz val="9"/>
      <color theme="1"/>
      <name val="宋体"/>
      <charset val="134"/>
    </font>
    <font>
      <sz val="9"/>
      <color theme="1"/>
      <name val="宋体"/>
      <charset val="134"/>
    </font>
    <font>
      <b/>
      <sz val="9"/>
      <color indexed="8"/>
      <name val="黑体"/>
      <charset val="134"/>
    </font>
    <font>
      <sz val="9"/>
      <color indexed="8"/>
      <name val="宋体"/>
      <charset val="134"/>
    </font>
    <font>
      <sz val="9"/>
      <color theme="1"/>
      <name val="宋体"/>
      <charset val="134"/>
      <scheme val="minor"/>
    </font>
    <font>
      <sz val="11"/>
      <color rgb="FF000000"/>
      <name val="宋体"/>
      <charset val="134"/>
    </font>
    <font>
      <sz val="11"/>
      <color theme="1"/>
      <name val="宋体"/>
      <charset val="134"/>
      <scheme val="minor"/>
    </font>
    <font>
      <sz val="8"/>
      <name val="宋体"/>
      <charset val="134"/>
    </font>
    <font>
      <b/>
      <i/>
      <sz val="10"/>
      <name val="宋体"/>
      <charset val="134"/>
    </font>
    <font>
      <b/>
      <sz val="10"/>
      <color rgb="FFFF0000"/>
      <name val="宋体"/>
      <charset val="134"/>
    </font>
    <font>
      <b/>
      <sz val="10"/>
      <color rgb="FFFF0000"/>
      <name val="宋体"/>
      <charset val="134"/>
      <scheme val="minor"/>
    </font>
    <font>
      <sz val="9"/>
      <name val="宋体"/>
      <charset val="134"/>
      <scheme val="minor"/>
    </font>
    <font>
      <sz val="10"/>
      <name val="方正小标宋简体"/>
      <charset val="134"/>
    </font>
    <font>
      <sz val="10"/>
      <color rgb="FF000000"/>
      <name val="宋体"/>
      <charset val="134"/>
    </font>
    <font>
      <sz val="9"/>
      <color rgb="FFFF0000"/>
      <name val="宋体"/>
      <charset val="134"/>
    </font>
    <font>
      <sz val="10"/>
      <color rgb="FF0070C0"/>
      <name val="宋体"/>
      <charset val="134"/>
    </font>
    <font>
      <sz val="8"/>
      <color rgb="FF0070C0"/>
      <name val="宋体"/>
      <charset val="134"/>
    </font>
    <font>
      <sz val="8"/>
      <name val="宋体"/>
      <charset val="134"/>
      <scheme val="minor"/>
    </font>
    <font>
      <sz val="8"/>
      <color rgb="FFFF0000"/>
      <name val="宋体"/>
      <charset val="134"/>
    </font>
    <font>
      <sz val="9"/>
      <color rgb="FF0070C0"/>
      <name val="宋体"/>
      <charset val="134"/>
    </font>
    <font>
      <b/>
      <sz val="8"/>
      <color rgb="FFFF0000"/>
      <name val="宋体"/>
      <charset val="134"/>
    </font>
    <font>
      <sz val="10"/>
      <name val="黑体"/>
      <charset val="134"/>
    </font>
    <font>
      <sz val="10.5"/>
      <name val="仿宋_GB2312"/>
      <charset val="134"/>
    </font>
    <font>
      <sz val="9"/>
      <name val="Times New Roman"/>
      <charset val="0"/>
    </font>
    <font>
      <sz val="9"/>
      <name val="宋体"/>
      <charset val="0"/>
    </font>
    <font>
      <b/>
      <sz val="10"/>
      <color rgb="FF000000"/>
      <name val="宋体"/>
      <charset val="134"/>
    </font>
    <font>
      <sz val="10.5"/>
      <color rgb="FF000000"/>
      <name val="仿宋_GB2312"/>
      <charset val="134"/>
    </font>
    <font>
      <sz val="10.5"/>
      <name val="宋体"/>
      <charset val="134"/>
    </font>
    <font>
      <sz val="14"/>
      <name val="黑体"/>
      <charset val="134"/>
    </font>
    <font>
      <b/>
      <sz val="14"/>
      <name val="黑体"/>
      <charset val="134"/>
    </font>
    <font>
      <sz val="10"/>
      <name val="宋体"/>
      <charset val="0"/>
    </font>
    <font>
      <sz val="12"/>
      <name val="Times New Roman"/>
      <charset val="0"/>
    </font>
    <font>
      <sz val="11"/>
      <color theme="1"/>
      <name val="Tahoma"/>
      <charset val="134"/>
    </font>
    <font>
      <sz val="11"/>
      <color theme="0"/>
      <name val="Tahoma"/>
      <charset val="134"/>
    </font>
    <font>
      <sz val="11"/>
      <color rgb="FF9C6500"/>
      <name val="Tahoma"/>
      <charset val="134"/>
    </font>
    <font>
      <sz val="10"/>
      <name val="Arial"/>
      <charset val="0"/>
    </font>
    <font>
      <sz val="11"/>
      <color rgb="FF006100"/>
      <name val="Tahoma"/>
      <charset val="134"/>
    </font>
    <font>
      <b/>
      <sz val="10"/>
      <name val="MS Sans Serif"/>
      <charset val="0"/>
    </font>
    <font>
      <sz val="11"/>
      <color indexed="8"/>
      <name val="宋体"/>
      <charset val="134"/>
    </font>
    <font>
      <u/>
      <sz val="12"/>
      <color indexed="12"/>
      <name val="宋体"/>
      <charset val="134"/>
    </font>
    <font>
      <sz val="11"/>
      <color rgb="FF3F3F76"/>
      <name val="Tahoma"/>
      <charset val="134"/>
    </font>
    <font>
      <sz val="11"/>
      <color rgb="FFFA7D00"/>
      <name val="Tahoma"/>
      <charset val="134"/>
    </font>
    <font>
      <b/>
      <sz val="15"/>
      <color theme="3"/>
      <name val="Tahoma"/>
      <charset val="134"/>
    </font>
    <font>
      <b/>
      <sz val="11"/>
      <color theme="1"/>
      <name val="Tahoma"/>
      <charset val="134"/>
    </font>
    <font>
      <b/>
      <sz val="13"/>
      <color theme="3"/>
      <name val="Tahoma"/>
      <charset val="134"/>
    </font>
    <font>
      <sz val="11"/>
      <color rgb="FF9C0006"/>
      <name val="Tahoma"/>
      <charset val="134"/>
    </font>
    <font>
      <u/>
      <sz val="12"/>
      <color indexed="36"/>
      <name val="宋体"/>
      <charset val="134"/>
    </font>
    <font>
      <b/>
      <sz val="11"/>
      <color theme="3"/>
      <name val="Tahoma"/>
      <charset val="134"/>
    </font>
    <font>
      <sz val="10"/>
      <name val="仿宋体"/>
      <charset val="134"/>
    </font>
    <font>
      <sz val="11"/>
      <color rgb="FFFF0000"/>
      <name val="Tahoma"/>
      <charset val="134"/>
    </font>
    <font>
      <b/>
      <sz val="11"/>
      <color rgb="FFFA7D00"/>
      <name val="Tahoma"/>
      <charset val="134"/>
    </font>
    <font>
      <b/>
      <sz val="18"/>
      <color theme="3"/>
      <name val="宋体"/>
      <charset val="134"/>
      <scheme val="major"/>
    </font>
    <font>
      <b/>
      <sz val="11"/>
      <color theme="0"/>
      <name val="Tahoma"/>
      <charset val="134"/>
    </font>
    <font>
      <i/>
      <sz val="11"/>
      <color rgb="FF7F7F7F"/>
      <name val="Tahoma"/>
      <charset val="134"/>
    </font>
    <font>
      <b/>
      <sz val="11"/>
      <color rgb="FF3F3F3F"/>
      <name val="Tahoma"/>
      <charset val="134"/>
    </font>
    <font>
      <sz val="11"/>
      <color indexed="20"/>
      <name val="宋体"/>
      <charset val="134"/>
    </font>
    <font>
      <sz val="11"/>
      <color indexed="17"/>
      <name val="宋体"/>
      <charset val="134"/>
    </font>
    <font>
      <vertAlign val="superscript"/>
      <sz val="12"/>
      <name val="宋体"/>
      <charset val="134"/>
    </font>
    <font>
      <sz val="10"/>
      <name val="仿宋"/>
      <charset val="134"/>
    </font>
    <font>
      <vertAlign val="superscript"/>
      <sz val="10"/>
      <name val="宋体"/>
      <charset val="134"/>
    </font>
    <font>
      <vertAlign val="superscript"/>
      <sz val="10"/>
      <color theme="1"/>
      <name val="宋体"/>
      <charset val="134"/>
    </font>
    <font>
      <sz val="10"/>
      <name val="Times New Roman"/>
      <charset val="134"/>
    </font>
    <font>
      <vertAlign val="superscript"/>
      <sz val="10"/>
      <name val="Times New Roman"/>
      <charset val="134"/>
    </font>
    <font>
      <vertAlign val="superscript"/>
      <sz val="9"/>
      <name val="宋体"/>
      <charset val="134"/>
    </font>
    <font>
      <vertAlign val="superscript"/>
      <sz val="10"/>
      <color rgb="FFFF0000"/>
      <name val="宋体"/>
      <charset val="134"/>
    </font>
    <font>
      <sz val="10"/>
      <name val="SimSun"/>
      <charset val="134"/>
    </font>
  </fonts>
  <fills count="40">
    <fill>
      <patternFill patternType="none"/>
    </fill>
    <fill>
      <patternFill patternType="gray125"/>
    </fill>
    <fill>
      <patternFill patternType="solid">
        <fgColor theme="9" tint="0.6"/>
        <bgColor indexed="64"/>
      </patternFill>
    </fill>
    <fill>
      <patternFill patternType="solid">
        <fgColor indexed="9"/>
        <bgColor indexed="64"/>
      </patternFill>
    </fill>
    <fill>
      <patternFill patternType="solid">
        <fgColor rgb="FFFFFF00"/>
        <bgColor indexed="64"/>
      </patternFill>
    </fill>
    <fill>
      <patternFill patternType="solid">
        <fgColor theme="9" tint="0.599993896298105"/>
        <bgColor indexed="64"/>
      </patternFill>
    </fill>
    <fill>
      <patternFill patternType="solid">
        <fgColor theme="0"/>
        <bgColor indexed="64"/>
      </patternFill>
    </fill>
    <fill>
      <patternFill patternType="solid">
        <fgColor theme="4" tint="0.8"/>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5"/>
        <bgColor indexed="64"/>
      </patternFill>
    </fill>
    <fill>
      <patternFill patternType="solid">
        <fgColor rgb="FFFFCC99"/>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8"/>
        <bgColor indexed="64"/>
      </patternFill>
    </fill>
    <fill>
      <patternFill patternType="solid">
        <fgColor theme="7" tint="0.599993896298105"/>
        <bgColor indexed="64"/>
      </patternFill>
    </fill>
    <fill>
      <patternFill patternType="solid">
        <fgColor indexed="45"/>
        <bgColor indexed="64"/>
      </patternFill>
    </fill>
    <fill>
      <patternFill patternType="solid">
        <fgColor indexed="42"/>
        <bgColor indexed="64"/>
      </patternFill>
    </fill>
  </fills>
  <borders count="1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thick">
        <color theme="4"/>
      </bottom>
      <diagonal/>
    </border>
    <border>
      <left/>
      <right/>
      <top style="thin">
        <color theme="4"/>
      </top>
      <bottom style="double">
        <color theme="4"/>
      </bottom>
      <diagonal/>
    </border>
    <border>
      <left/>
      <right/>
      <top/>
      <bottom style="thick">
        <color theme="4" tint="0.499984740745262"/>
      </bottom>
      <diagonal/>
    </border>
    <border>
      <left/>
      <right/>
      <top/>
      <bottom style="medium">
        <color theme="4" tint="0.399975585192419"/>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73">
    <xf numFmtId="0" fontId="0" fillId="0" borderId="0"/>
    <xf numFmtId="42" fontId="0" fillId="0" borderId="0" applyFont="0" applyFill="0" applyBorder="0" applyAlignment="0" applyProtection="0">
      <alignment vertical="center"/>
    </xf>
    <xf numFmtId="0" fontId="79" fillId="0" borderId="0">
      <alignment vertical="center"/>
    </xf>
    <xf numFmtId="0" fontId="73" fillId="21" borderId="0" applyNumberFormat="0" applyBorder="0" applyAlignment="0" applyProtection="0">
      <alignment vertical="center"/>
    </xf>
    <xf numFmtId="0" fontId="81" fillId="18"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43" fontId="0" fillId="0" borderId="0" applyFont="0" applyFill="0" applyBorder="0" applyAlignment="0" applyProtection="0">
      <alignment vertical="center"/>
    </xf>
    <xf numFmtId="0" fontId="72" fillId="0" borderId="0"/>
    <xf numFmtId="0" fontId="73" fillId="23" borderId="0" applyNumberFormat="0" applyBorder="0" applyAlignment="0" applyProtection="0">
      <alignment vertical="center"/>
    </xf>
    <xf numFmtId="0" fontId="86" fillId="25" borderId="0" applyNumberFormat="0" applyBorder="0" applyAlignment="0" applyProtection="0">
      <alignment vertical="center"/>
    </xf>
    <xf numFmtId="0" fontId="74" fillId="27" borderId="0" applyNumberFormat="0" applyBorder="0" applyAlignment="0" applyProtection="0">
      <alignment vertical="center"/>
    </xf>
    <xf numFmtId="0" fontId="80" fillId="0" borderId="0" applyNumberFormat="0" applyFill="0" applyBorder="0" applyAlignment="0" applyProtection="0">
      <alignment vertical="top"/>
      <protection locked="0"/>
    </xf>
    <xf numFmtId="9" fontId="0" fillId="0" borderId="0" applyFont="0" applyFill="0" applyBorder="0" applyAlignment="0" applyProtection="0">
      <alignment vertical="center"/>
    </xf>
    <xf numFmtId="0" fontId="87" fillId="0" borderId="0" applyNumberFormat="0" applyFill="0" applyBorder="0" applyAlignment="0" applyProtection="0">
      <alignment vertical="top"/>
      <protection locked="0"/>
    </xf>
    <xf numFmtId="0" fontId="0" fillId="30" borderId="15" applyNumberFormat="0" applyFont="0" applyAlignment="0" applyProtection="0">
      <alignment vertical="center"/>
    </xf>
    <xf numFmtId="0" fontId="74" fillId="9" borderId="0" applyNumberFormat="0" applyBorder="0" applyAlignment="0" applyProtection="0">
      <alignment vertical="center"/>
    </xf>
    <xf numFmtId="0" fontId="88" fillId="0" borderId="0" applyNumberFormat="0" applyFill="0" applyBorder="0" applyAlignment="0" applyProtection="0">
      <alignment vertical="center"/>
    </xf>
    <xf numFmtId="0" fontId="90"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83" fillId="0" borderId="11" applyNumberFormat="0" applyFill="0" applyAlignment="0" applyProtection="0">
      <alignment vertical="center"/>
    </xf>
    <xf numFmtId="0" fontId="85" fillId="0" borderId="13" applyNumberFormat="0" applyFill="0" applyAlignment="0" applyProtection="0">
      <alignment vertical="center"/>
    </xf>
    <xf numFmtId="0" fontId="74" fillId="29" borderId="0" applyNumberFormat="0" applyBorder="0" applyAlignment="0" applyProtection="0">
      <alignment vertical="center"/>
    </xf>
    <xf numFmtId="0" fontId="88" fillId="0" borderId="14" applyNumberFormat="0" applyFill="0" applyAlignment="0" applyProtection="0">
      <alignment vertical="center"/>
    </xf>
    <xf numFmtId="0" fontId="74" fillId="33" borderId="0" applyNumberFormat="0" applyBorder="0" applyAlignment="0" applyProtection="0">
      <alignment vertical="center"/>
    </xf>
    <xf numFmtId="0" fontId="95" fillId="34" borderId="17" applyNumberFormat="0" applyAlignment="0" applyProtection="0">
      <alignment vertical="center"/>
    </xf>
    <xf numFmtId="0" fontId="91" fillId="34" borderId="9" applyNumberFormat="0" applyAlignment="0" applyProtection="0">
      <alignment vertical="center"/>
    </xf>
    <xf numFmtId="0" fontId="93" fillId="35" borderId="16" applyNumberFormat="0" applyAlignment="0" applyProtection="0">
      <alignment vertical="center"/>
    </xf>
    <xf numFmtId="0" fontId="73" fillId="13" borderId="0" applyNumberFormat="0" applyBorder="0" applyAlignment="0" applyProtection="0">
      <alignment vertical="center"/>
    </xf>
    <xf numFmtId="0" fontId="74" fillId="17" borderId="0" applyNumberFormat="0" applyBorder="0" applyAlignment="0" applyProtection="0">
      <alignment vertical="center"/>
    </xf>
    <xf numFmtId="0" fontId="82" fillId="0" borderId="10" applyNumberFormat="0" applyFill="0" applyAlignment="0" applyProtection="0">
      <alignment vertical="center"/>
    </xf>
    <xf numFmtId="0" fontId="84" fillId="0" borderId="12" applyNumberFormat="0" applyFill="0" applyAlignment="0" applyProtection="0">
      <alignment vertical="center"/>
    </xf>
    <xf numFmtId="0" fontId="77" fillId="14" borderId="0" applyNumberFormat="0" applyBorder="0" applyAlignment="0" applyProtection="0">
      <alignment vertical="center"/>
    </xf>
    <xf numFmtId="0" fontId="75" fillId="10" borderId="0" applyNumberFormat="0" applyBorder="0" applyAlignment="0" applyProtection="0">
      <alignment vertical="center"/>
    </xf>
    <xf numFmtId="0" fontId="89" fillId="0" borderId="0"/>
    <xf numFmtId="0" fontId="73" fillId="20" borderId="0" applyNumberFormat="0" applyBorder="0" applyAlignment="0" applyProtection="0">
      <alignment vertical="center"/>
    </xf>
    <xf numFmtId="0" fontId="74" fillId="16" borderId="0" applyNumberFormat="0" applyBorder="0" applyAlignment="0" applyProtection="0">
      <alignment vertical="center"/>
    </xf>
    <xf numFmtId="0" fontId="73" fillId="8" borderId="0" applyNumberFormat="0" applyBorder="0" applyAlignment="0" applyProtection="0">
      <alignment vertical="center"/>
    </xf>
    <xf numFmtId="0" fontId="73" fillId="28" borderId="0" applyNumberFormat="0" applyBorder="0" applyAlignment="0" applyProtection="0">
      <alignment vertical="center"/>
    </xf>
    <xf numFmtId="0" fontId="73" fillId="12" borderId="0" applyNumberFormat="0" applyBorder="0" applyAlignment="0" applyProtection="0">
      <alignment vertical="center"/>
    </xf>
    <xf numFmtId="0" fontId="73" fillId="24" borderId="0" applyNumberFormat="0" applyBorder="0" applyAlignment="0" applyProtection="0">
      <alignment vertical="center"/>
    </xf>
    <xf numFmtId="0" fontId="74" fillId="15" borderId="0" applyNumberFormat="0" applyBorder="0" applyAlignment="0" applyProtection="0">
      <alignment vertical="center"/>
    </xf>
    <xf numFmtId="0" fontId="74" fillId="32" borderId="0" applyNumberFormat="0" applyBorder="0" applyAlignment="0" applyProtection="0">
      <alignment vertical="center"/>
    </xf>
    <xf numFmtId="0" fontId="73" fillId="19" borderId="0" applyNumberFormat="0" applyBorder="0" applyAlignment="0" applyProtection="0">
      <alignment vertical="center"/>
    </xf>
    <xf numFmtId="0" fontId="73" fillId="37" borderId="0" applyNumberFormat="0" applyBorder="0" applyAlignment="0" applyProtection="0">
      <alignment vertical="center"/>
    </xf>
    <xf numFmtId="0" fontId="0" fillId="0" borderId="0"/>
    <xf numFmtId="0" fontId="74" fillId="36" borderId="0" applyNumberFormat="0" applyBorder="0" applyAlignment="0" applyProtection="0">
      <alignment vertical="center"/>
    </xf>
    <xf numFmtId="0" fontId="0" fillId="0" borderId="0"/>
    <xf numFmtId="0" fontId="73" fillId="22" borderId="0" applyNumberFormat="0" applyBorder="0" applyAlignment="0" applyProtection="0">
      <alignment vertical="center"/>
    </xf>
    <xf numFmtId="0" fontId="76" fillId="0" borderId="0"/>
    <xf numFmtId="0" fontId="74" fillId="26" borderId="0" applyNumberFormat="0" applyBorder="0" applyAlignment="0" applyProtection="0">
      <alignment vertical="center"/>
    </xf>
    <xf numFmtId="0" fontId="74" fillId="31" borderId="0" applyNumberFormat="0" applyBorder="0" applyAlignment="0" applyProtection="0">
      <alignment vertical="center"/>
    </xf>
    <xf numFmtId="0" fontId="73" fillId="5" borderId="0" applyNumberFormat="0" applyBorder="0" applyAlignment="0" applyProtection="0">
      <alignment vertical="center"/>
    </xf>
    <xf numFmtId="0" fontId="74" fillId="11" borderId="0" applyNumberFormat="0" applyBorder="0" applyAlignment="0" applyProtection="0">
      <alignment vertical="center"/>
    </xf>
    <xf numFmtId="0" fontId="76" fillId="0" borderId="0"/>
    <xf numFmtId="0" fontId="47" fillId="0" borderId="0">
      <alignment vertical="center"/>
    </xf>
    <xf numFmtId="0" fontId="78" fillId="0" borderId="0" applyNumberFormat="0" applyFill="0" applyBorder="0" applyAlignment="0" applyProtection="0"/>
    <xf numFmtId="0" fontId="76" fillId="0" borderId="0"/>
    <xf numFmtId="0" fontId="96" fillId="38" borderId="0" applyNumberFormat="0" applyBorder="0" applyAlignment="0" applyProtection="0">
      <alignment vertical="center"/>
    </xf>
    <xf numFmtId="0" fontId="0" fillId="0" borderId="0">
      <alignment vertical="center"/>
    </xf>
    <xf numFmtId="0" fontId="97" fillId="39" borderId="0" applyNumberFormat="0" applyBorder="0" applyAlignment="0" applyProtection="0">
      <alignment vertical="center"/>
    </xf>
    <xf numFmtId="0" fontId="0" fillId="0" borderId="0"/>
    <xf numFmtId="41" fontId="76" fillId="0" borderId="0" applyFont="0" applyFill="0" applyBorder="0" applyAlignment="0" applyProtection="0"/>
    <xf numFmtId="43" fontId="76" fillId="0" borderId="0" applyFont="0" applyFill="0" applyBorder="0" applyAlignment="0" applyProtection="0"/>
    <xf numFmtId="0" fontId="76" fillId="0" borderId="0"/>
    <xf numFmtId="0" fontId="0" fillId="0" borderId="0"/>
    <xf numFmtId="0" fontId="17" fillId="0" borderId="0"/>
    <xf numFmtId="0" fontId="0" fillId="0" borderId="0"/>
    <xf numFmtId="0" fontId="47" fillId="0" borderId="0">
      <alignment vertical="center"/>
    </xf>
    <xf numFmtId="0" fontId="0" fillId="0" borderId="0"/>
    <xf numFmtId="0" fontId="47" fillId="0" borderId="0">
      <alignment vertical="center"/>
    </xf>
    <xf numFmtId="0" fontId="47" fillId="0" borderId="0">
      <alignment vertical="center"/>
    </xf>
  </cellStyleXfs>
  <cellXfs count="805">
    <xf numFmtId="0" fontId="0" fillId="0" borderId="0" xfId="0" applyAlignment="1">
      <alignment vertical="center"/>
    </xf>
    <xf numFmtId="0" fontId="0" fillId="0" borderId="0" xfId="0" applyFill="1" applyBorder="1" applyAlignment="1">
      <alignment vertical="center"/>
    </xf>
    <xf numFmtId="0" fontId="0" fillId="0" borderId="0" xfId="0" applyFont="1" applyFill="1" applyBorder="1" applyAlignment="1"/>
    <xf numFmtId="0" fontId="0" fillId="2" borderId="0" xfId="0" applyFont="1" applyFill="1" applyBorder="1" applyAlignment="1"/>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xf numFmtId="0" fontId="3" fillId="0" borderId="0" xfId="0" applyFont="1" applyFill="1" applyBorder="1" applyAlignment="1">
      <alignment horizontal="center" vertical="center"/>
    </xf>
    <xf numFmtId="0" fontId="4" fillId="2" borderId="0" xfId="0" applyFont="1" applyFill="1" applyBorder="1" applyAlignment="1"/>
    <xf numFmtId="0" fontId="5" fillId="0" borderId="0" xfId="0" applyFont="1" applyFill="1" applyBorder="1" applyAlignment="1"/>
    <xf numFmtId="0" fontId="5" fillId="2" borderId="0" xfId="0" applyFont="1" applyFill="1" applyBorder="1" applyAlignment="1"/>
    <xf numFmtId="0" fontId="0" fillId="0" borderId="0" xfId="0" applyFill="1" applyBorder="1" applyAlignment="1"/>
    <xf numFmtId="0" fontId="0" fillId="2" borderId="0" xfId="0" applyNumberFormat="1" applyFont="1" applyFill="1" applyBorder="1" applyAlignment="1"/>
    <xf numFmtId="0" fontId="0" fillId="0" borderId="0" xfId="0" applyNumberFormat="1" applyFont="1" applyFill="1" applyBorder="1" applyAlignment="1"/>
    <xf numFmtId="0" fontId="2" fillId="2" borderId="0" xfId="0" applyFont="1" applyFill="1" applyBorder="1" applyAlignment="1"/>
    <xf numFmtId="0" fontId="6" fillId="0" borderId="0" xfId="0" applyFont="1" applyFill="1" applyBorder="1" applyAlignment="1"/>
    <xf numFmtId="0" fontId="4" fillId="0" borderId="0" xfId="0" applyFont="1" applyFill="1" applyBorder="1" applyAlignment="1"/>
    <xf numFmtId="0" fontId="7" fillId="0" borderId="0" xfId="0" applyFont="1" applyFill="1" applyBorder="1" applyAlignment="1"/>
    <xf numFmtId="0" fontId="7" fillId="0" borderId="0" xfId="0" applyFont="1" applyFill="1" applyBorder="1" applyAlignment="1">
      <alignment horizontal="center" vertical="center"/>
    </xf>
    <xf numFmtId="0" fontId="8" fillId="0" borderId="0" xfId="0" applyFont="1" applyFill="1" applyBorder="1" applyAlignment="1"/>
    <xf numFmtId="0" fontId="8" fillId="0" borderId="0" xfId="0" applyFont="1" applyFill="1" applyBorder="1" applyAlignment="1">
      <alignment horizontal="center" vertical="center" wrapText="1"/>
    </xf>
    <xf numFmtId="180" fontId="8" fillId="0" borderId="0" xfId="0" applyNumberFormat="1" applyFont="1" applyFill="1" applyBorder="1" applyAlignment="1">
      <alignment horizontal="center"/>
    </xf>
    <xf numFmtId="179" fontId="8" fillId="0" borderId="0" xfId="0" applyNumberFormat="1" applyFont="1" applyFill="1" applyBorder="1" applyAlignment="1"/>
    <xf numFmtId="179" fontId="8" fillId="0" borderId="0" xfId="0" applyNumberFormat="1" applyFont="1" applyFill="1" applyBorder="1" applyAlignment="1">
      <alignment horizontal="center" vertical="center" wrapText="1"/>
    </xf>
    <xf numFmtId="0" fontId="9" fillId="0" borderId="0" xfId="0" applyFont="1" applyFill="1" applyBorder="1" applyAlignment="1"/>
    <xf numFmtId="0" fontId="8" fillId="0" borderId="0" xfId="0" applyNumberFormat="1" applyFont="1" applyFill="1" applyBorder="1" applyAlignment="1"/>
    <xf numFmtId="0" fontId="10" fillId="0" borderId="0" xfId="0" applyFont="1" applyFill="1" applyBorder="1" applyAlignment="1"/>
    <xf numFmtId="0" fontId="10" fillId="0" borderId="0" xfId="0" applyFont="1" applyFill="1" applyBorder="1" applyAlignment="1">
      <alignment horizontal="center"/>
    </xf>
    <xf numFmtId="0" fontId="11" fillId="0" borderId="0" xfId="50" applyFont="1" applyFill="1" applyAlignment="1">
      <alignment horizontal="left" vertical="center" wrapText="1"/>
    </xf>
    <xf numFmtId="0" fontId="12" fillId="0" borderId="0" xfId="50" applyFont="1" applyFill="1" applyAlignment="1">
      <alignment horizontal="left" vertical="center" wrapText="1"/>
    </xf>
    <xf numFmtId="0" fontId="7" fillId="0" borderId="0" xfId="50" applyFont="1" applyFill="1" applyAlignment="1">
      <alignment horizontal="center" vertical="center" wrapText="1"/>
    </xf>
    <xf numFmtId="180" fontId="7" fillId="0" borderId="0" xfId="50" applyNumberFormat="1" applyFont="1" applyFill="1" applyAlignment="1">
      <alignment horizontal="center" vertical="center" wrapText="1"/>
    </xf>
    <xf numFmtId="0" fontId="13" fillId="0" borderId="0" xfId="0" applyNumberFormat="1" applyFont="1" applyFill="1" applyBorder="1" applyAlignment="1">
      <alignment horizontal="center" vertical="center" wrapText="1"/>
    </xf>
    <xf numFmtId="0" fontId="14" fillId="0" borderId="0" xfId="0" applyNumberFormat="1" applyFont="1" applyFill="1" applyBorder="1" applyAlignment="1">
      <alignment horizontal="left" vertical="center" wrapText="1"/>
    </xf>
    <xf numFmtId="0" fontId="14" fillId="0" borderId="0" xfId="0" applyNumberFormat="1" applyFont="1" applyFill="1" applyAlignment="1">
      <alignment horizontal="left" vertical="center" wrapText="1"/>
    </xf>
    <xf numFmtId="0" fontId="14"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177" fontId="9" fillId="2" borderId="1"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177"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66"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77" fontId="14" fillId="2" borderId="1" xfId="0" applyNumberFormat="1" applyFont="1" applyFill="1" applyBorder="1" applyAlignment="1">
      <alignment horizontal="center" vertical="center" wrapText="1"/>
    </xf>
    <xf numFmtId="0" fontId="14" fillId="2" borderId="1" xfId="0" applyNumberFormat="1" applyFont="1" applyFill="1" applyBorder="1" applyAlignment="1">
      <alignment horizontal="center" vertical="center" wrapText="1"/>
    </xf>
    <xf numFmtId="177" fontId="14"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3" borderId="1" xfId="48"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14"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8" fillId="2"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vertical="center"/>
    </xf>
    <xf numFmtId="0" fontId="7" fillId="2" borderId="1" xfId="0" applyFont="1" applyFill="1" applyBorder="1" applyAlignment="1">
      <alignment horizontal="center" vertical="center"/>
    </xf>
    <xf numFmtId="0" fontId="16"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14" fillId="2"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1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4" fillId="0" borderId="1" xfId="0" applyFont="1" applyBorder="1" applyAlignment="1">
      <alignment horizontal="center" vertical="center" wrapText="1"/>
    </xf>
    <xf numFmtId="177" fontId="14" fillId="0" borderId="1" xfId="0" applyNumberFormat="1" applyFont="1" applyBorder="1" applyAlignment="1">
      <alignment horizontal="center" vertical="center" wrapText="1"/>
    </xf>
    <xf numFmtId="0" fontId="14"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7"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NumberFormat="1" applyFont="1" applyBorder="1" applyAlignment="1">
      <alignment horizontal="center" vertical="center" wrapText="1"/>
    </xf>
    <xf numFmtId="177" fontId="18" fillId="0" borderId="1" xfId="0" applyNumberFormat="1" applyFont="1" applyBorder="1" applyAlignment="1">
      <alignment horizontal="center" vertical="center" wrapText="1"/>
    </xf>
    <xf numFmtId="0" fontId="14" fillId="0" borderId="1" xfId="0" applyFont="1" applyFill="1" applyBorder="1" applyAlignment="1">
      <alignmen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50" applyFont="1" applyFill="1" applyBorder="1" applyAlignment="1">
      <alignment horizontal="center" vertical="center" wrapText="1"/>
    </xf>
    <xf numFmtId="179" fontId="18" fillId="0" borderId="1" xfId="56" applyNumberFormat="1" applyFont="1" applyFill="1" applyBorder="1" applyAlignment="1">
      <alignment horizontal="center" vertical="center" wrapText="1"/>
    </xf>
    <xf numFmtId="177" fontId="18" fillId="0" borderId="1" xfId="50" applyNumberFormat="1" applyFont="1" applyFill="1" applyBorder="1" applyAlignment="1">
      <alignment horizontal="center" vertical="center" wrapText="1"/>
    </xf>
    <xf numFmtId="180" fontId="13" fillId="0" borderId="0" xfId="0" applyNumberFormat="1" applyFont="1" applyFill="1" applyBorder="1" applyAlignment="1">
      <alignment horizontal="center" vertical="center" wrapText="1"/>
    </xf>
    <xf numFmtId="0" fontId="19" fillId="0" borderId="0" xfId="0" applyNumberFormat="1" applyFont="1" applyFill="1" applyBorder="1" applyAlignment="1">
      <alignment horizontal="center" vertical="center" wrapText="1"/>
    </xf>
    <xf numFmtId="179" fontId="14" fillId="0" borderId="0" xfId="0" applyNumberFormat="1" applyFont="1" applyFill="1" applyBorder="1" applyAlignment="1">
      <alignment horizontal="center" vertical="center" wrapText="1"/>
    </xf>
    <xf numFmtId="0" fontId="14" fillId="0" borderId="0" xfId="0" applyNumberFormat="1" applyFont="1" applyFill="1" applyBorder="1" applyAlignment="1">
      <alignment vertical="center" wrapText="1"/>
    </xf>
    <xf numFmtId="31" fontId="14" fillId="0" borderId="2" xfId="0" applyNumberFormat="1" applyFont="1" applyFill="1" applyBorder="1" applyAlignment="1">
      <alignment horizontal="left" vertical="center" wrapText="1"/>
    </xf>
    <xf numFmtId="180" fontId="14" fillId="0" borderId="1" xfId="0" applyNumberFormat="1" applyFont="1" applyFill="1" applyBorder="1" applyAlignment="1">
      <alignment horizontal="center" vertical="center" wrapText="1"/>
    </xf>
    <xf numFmtId="179" fontId="14" fillId="0" borderId="1" xfId="0" applyNumberFormat="1" applyFont="1" applyFill="1" applyBorder="1" applyAlignment="1">
      <alignment horizontal="center" vertical="center" wrapText="1"/>
    </xf>
    <xf numFmtId="180" fontId="9" fillId="2" borderId="1" xfId="0" applyNumberFormat="1" applyFont="1" applyFill="1" applyBorder="1" applyAlignment="1">
      <alignment horizontal="center" vertical="center" wrapText="1"/>
    </xf>
    <xf numFmtId="179" fontId="9" fillId="2" borderId="1" xfId="0" applyNumberFormat="1" applyFon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180" fontId="9" fillId="0" borderId="1" xfId="0" applyNumberFormat="1" applyFont="1" applyFill="1" applyBorder="1" applyAlignment="1">
      <alignment horizontal="center" vertical="center" wrapText="1"/>
    </xf>
    <xf numFmtId="179" fontId="9" fillId="0" borderId="1" xfId="0" applyNumberFormat="1" applyFont="1" applyFill="1" applyBorder="1" applyAlignment="1">
      <alignment horizontal="center" vertical="center" wrapText="1"/>
    </xf>
    <xf numFmtId="0" fontId="20" fillId="0" borderId="1" xfId="0" applyNumberFormat="1" applyFont="1" applyFill="1" applyBorder="1" applyAlignment="1">
      <alignment horizontal="center" vertical="center" wrapText="1"/>
    </xf>
    <xf numFmtId="180" fontId="8" fillId="0" borderId="1" xfId="0" applyNumberFormat="1" applyFont="1" applyFill="1" applyBorder="1" applyAlignment="1">
      <alignment horizontal="center" vertical="center" wrapText="1"/>
    </xf>
    <xf numFmtId="179" fontId="8" fillId="0" borderId="1" xfId="0" applyNumberFormat="1" applyFont="1" applyFill="1" applyBorder="1" applyAlignment="1">
      <alignment horizontal="center" vertical="center" wrapText="1"/>
    </xf>
    <xf numFmtId="180" fontId="14" fillId="2" borderId="1" xfId="0" applyNumberFormat="1" applyFont="1" applyFill="1" applyBorder="1" applyAlignment="1">
      <alignment horizontal="center" vertical="center" wrapText="1"/>
    </xf>
    <xf numFmtId="180" fontId="7" fillId="0" borderId="1" xfId="0" applyNumberFormat="1" applyFont="1" applyFill="1" applyBorder="1" applyAlignment="1">
      <alignment horizontal="center" vertical="center" wrapText="1"/>
    </xf>
    <xf numFmtId="182" fontId="15" fillId="0" borderId="1" xfId="0" applyNumberFormat="1" applyFont="1" applyFill="1" applyBorder="1" applyAlignment="1">
      <alignment horizontal="center" vertical="center" wrapText="1"/>
    </xf>
    <xf numFmtId="0" fontId="15" fillId="0" borderId="1" xfId="0" applyNumberFormat="1" applyFont="1" applyFill="1" applyBorder="1" applyAlignment="1">
      <alignment horizontal="center" vertical="center"/>
    </xf>
    <xf numFmtId="177" fontId="15" fillId="0" borderId="1" xfId="0" applyNumberFormat="1" applyFont="1" applyFill="1" applyBorder="1" applyAlignment="1">
      <alignment horizontal="center" vertical="center" wrapText="1"/>
    </xf>
    <xf numFmtId="179" fontId="15" fillId="0" borderId="1" xfId="0" applyNumberFormat="1" applyFont="1" applyFill="1" applyBorder="1" applyAlignment="1">
      <alignment horizontal="center" vertical="center" wrapText="1"/>
    </xf>
    <xf numFmtId="180" fontId="8" fillId="2" borderId="1" xfId="0" applyNumberFormat="1" applyFont="1" applyFill="1" applyBorder="1" applyAlignment="1">
      <alignment horizontal="center" vertical="center" wrapText="1"/>
    </xf>
    <xf numFmtId="179" fontId="8" fillId="2" borderId="1" xfId="0" applyNumberFormat="1" applyFont="1" applyFill="1" applyBorder="1" applyAlignment="1">
      <alignment horizontal="center" vertical="center" wrapText="1"/>
    </xf>
    <xf numFmtId="0" fontId="8" fillId="2" borderId="1" xfId="0" applyNumberFormat="1" applyFont="1" applyFill="1" applyBorder="1" applyAlignment="1">
      <alignment vertical="center" wrapText="1"/>
    </xf>
    <xf numFmtId="0" fontId="8" fillId="2" borderId="1" xfId="0" applyNumberFormat="1" applyFont="1" applyFill="1" applyBorder="1" applyAlignment="1">
      <alignment horizontal="center" vertical="center" wrapText="1"/>
    </xf>
    <xf numFmtId="179" fontId="5" fillId="0" borderId="1" xfId="0" applyNumberFormat="1" applyFont="1" applyFill="1" applyBorder="1" applyAlignment="1">
      <alignment horizontal="center" vertical="center" wrapText="1"/>
    </xf>
    <xf numFmtId="0" fontId="5" fillId="0" borderId="1" xfId="58" applyNumberFormat="1" applyFont="1" applyFill="1" applyBorder="1" applyAlignment="1">
      <alignment horizontal="left" vertical="center" wrapText="1"/>
    </xf>
    <xf numFmtId="0" fontId="5" fillId="0" borderId="1" xfId="0" applyFont="1" applyFill="1" applyBorder="1" applyAlignment="1"/>
    <xf numFmtId="0" fontId="5" fillId="2" borderId="1" xfId="0" applyFont="1" applyFill="1" applyBorder="1" applyAlignment="1"/>
    <xf numFmtId="0" fontId="5" fillId="2" borderId="1" xfId="58" applyNumberFormat="1" applyFont="1" applyFill="1" applyBorder="1" applyAlignment="1">
      <alignment horizontal="left" vertical="center" wrapText="1"/>
    </xf>
    <xf numFmtId="0" fontId="21" fillId="0" borderId="1" xfId="0" applyNumberFormat="1" applyFont="1" applyFill="1" applyBorder="1" applyAlignment="1">
      <alignment vertical="center" wrapText="1"/>
    </xf>
    <xf numFmtId="182"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14" fillId="2" borderId="1" xfId="0" applyNumberFormat="1" applyFont="1" applyFill="1" applyBorder="1" applyAlignment="1">
      <alignment vertical="center" wrapText="1"/>
    </xf>
    <xf numFmtId="0" fontId="14" fillId="2" borderId="1" xfId="0" applyNumberFormat="1" applyFont="1" applyFill="1" applyBorder="1" applyAlignment="1">
      <alignment horizontal="left" vertical="center" wrapText="1"/>
    </xf>
    <xf numFmtId="0" fontId="7" fillId="0" borderId="1" xfId="0" applyNumberFormat="1" applyFont="1" applyFill="1" applyBorder="1" applyAlignment="1">
      <alignment vertical="center" wrapText="1"/>
    </xf>
    <xf numFmtId="0" fontId="7" fillId="0" borderId="1" xfId="0" applyNumberFormat="1" applyFont="1" applyFill="1" applyBorder="1" applyAlignment="1"/>
    <xf numFmtId="179" fontId="14" fillId="2" borderId="1" xfId="0" applyNumberFormat="1" applyFont="1" applyFill="1" applyBorder="1" applyAlignment="1">
      <alignment horizontal="center" vertical="center" wrapText="1"/>
    </xf>
    <xf numFmtId="0" fontId="7" fillId="2" borderId="1" xfId="0" applyNumberFormat="1" applyFont="1" applyFill="1" applyBorder="1" applyAlignment="1">
      <alignment vertical="center" wrapText="1"/>
    </xf>
    <xf numFmtId="179" fontId="14" fillId="0" borderId="1" xfId="0" applyNumberFormat="1" applyFont="1" applyBorder="1" applyAlignment="1">
      <alignment horizontal="center" vertical="center" wrapText="1"/>
    </xf>
    <xf numFmtId="0" fontId="7" fillId="0" borderId="1" xfId="0" applyNumberFormat="1" applyFont="1" applyBorder="1" applyAlignment="1">
      <alignment vertical="center" wrapText="1"/>
    </xf>
    <xf numFmtId="180" fontId="7" fillId="0" borderId="1" xfId="0" applyNumberFormat="1" applyFont="1" applyBorder="1" applyAlignment="1">
      <alignment horizontal="center" vertical="center" wrapText="1"/>
    </xf>
    <xf numFmtId="179" fontId="7" fillId="0" borderId="1" xfId="0" applyNumberFormat="1" applyFont="1" applyBorder="1" applyAlignment="1">
      <alignment horizontal="center" vertical="center" wrapText="1"/>
    </xf>
    <xf numFmtId="180" fontId="18" fillId="0" borderId="1" xfId="0" applyNumberFormat="1" applyFont="1" applyBorder="1" applyAlignment="1">
      <alignment horizontal="center" vertical="center" wrapText="1"/>
    </xf>
    <xf numFmtId="179" fontId="18" fillId="0" borderId="1" xfId="0" applyNumberFormat="1" applyFont="1" applyBorder="1" applyAlignment="1">
      <alignment horizontal="center" vertical="center" wrapText="1"/>
    </xf>
    <xf numFmtId="0" fontId="18" fillId="0" borderId="1" xfId="0" applyNumberFormat="1" applyFont="1" applyBorder="1" applyAlignment="1">
      <alignment vertical="center" wrapText="1"/>
    </xf>
    <xf numFmtId="181" fontId="18" fillId="0" borderId="1" xfId="0" applyNumberFormat="1" applyFont="1" applyBorder="1" applyAlignment="1">
      <alignment horizontal="center" vertical="center" wrapText="1"/>
    </xf>
    <xf numFmtId="182" fontId="18" fillId="0" borderId="1" xfId="0" applyNumberFormat="1" applyFont="1" applyBorder="1" applyAlignment="1">
      <alignment horizontal="center" vertical="center" wrapText="1"/>
    </xf>
    <xf numFmtId="182" fontId="7" fillId="0" borderId="1" xfId="0" applyNumberFormat="1" applyFont="1" applyBorder="1" applyAlignment="1">
      <alignment horizontal="center" vertical="center" wrapText="1"/>
    </xf>
    <xf numFmtId="0" fontId="18" fillId="0" borderId="1" xfId="50" applyFont="1" applyFill="1" applyBorder="1" applyAlignment="1">
      <alignment horizontal="center" vertical="center" wrapText="1"/>
    </xf>
    <xf numFmtId="0" fontId="21" fillId="2" borderId="1" xfId="0" applyNumberFormat="1" applyFont="1" applyFill="1" applyBorder="1" applyAlignment="1">
      <alignment horizontal="center" vertical="center" wrapText="1"/>
    </xf>
    <xf numFmtId="0" fontId="21" fillId="0" borderId="1" xfId="0" applyNumberFormat="1" applyFont="1" applyFill="1" applyBorder="1" applyAlignment="1">
      <alignment horizontal="center" vertical="center" wrapText="1"/>
    </xf>
    <xf numFmtId="177" fontId="15" fillId="0" borderId="0" xfId="0" applyNumberFormat="1" applyFont="1" applyFill="1" applyBorder="1" applyAlignment="1">
      <alignment horizontal="center" vertical="center" wrapText="1"/>
    </xf>
    <xf numFmtId="0" fontId="15" fillId="0" borderId="1" xfId="0" applyFont="1" applyFill="1" applyBorder="1" applyAlignment="1">
      <alignment horizontal="center" vertical="center"/>
    </xf>
    <xf numFmtId="0" fontId="8" fillId="2"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xf>
    <xf numFmtId="0" fontId="7" fillId="0" borderId="1" xfId="0" applyNumberFormat="1" applyFont="1" applyFill="1" applyBorder="1" applyAlignment="1">
      <alignment horizontal="left" vertical="top" wrapText="1"/>
    </xf>
    <xf numFmtId="0" fontId="7" fillId="0" borderId="1" xfId="0" applyNumberFormat="1" applyFont="1" applyFill="1" applyBorder="1" applyAlignment="1">
      <alignment horizontal="center" wrapText="1"/>
    </xf>
    <xf numFmtId="0" fontId="23" fillId="0" borderId="0" xfId="0" applyFont="1" applyAlignment="1">
      <alignment horizontal="center" vertical="center" wrapText="1"/>
    </xf>
    <xf numFmtId="0" fontId="0" fillId="0" borderId="0" xfId="0" applyFont="1" applyAlignment="1">
      <alignment horizontal="center" vertical="center" wrapText="1"/>
    </xf>
    <xf numFmtId="0" fontId="0" fillId="0" borderId="0" xfId="0" applyAlignment="1">
      <alignment horizontal="center" vertical="center" wrapText="1"/>
    </xf>
    <xf numFmtId="0" fontId="24" fillId="0" borderId="0" xfId="0" applyNumberFormat="1" applyFont="1" applyFill="1" applyAlignment="1">
      <alignment horizontal="center" vertical="center" wrapText="1"/>
    </xf>
    <xf numFmtId="0" fontId="25" fillId="0" borderId="1" xfId="0" applyNumberFormat="1" applyFont="1" applyFill="1" applyBorder="1" applyAlignment="1">
      <alignment horizontal="center" vertical="center" wrapText="1"/>
    </xf>
    <xf numFmtId="49" fontId="25" fillId="0" borderId="1" xfId="0" applyNumberFormat="1" applyFont="1" applyFill="1" applyBorder="1" applyAlignment="1">
      <alignment horizontal="center" vertical="center" wrapText="1"/>
    </xf>
    <xf numFmtId="179" fontId="25" fillId="0" borderId="1" xfId="0" applyNumberFormat="1" applyFont="1" applyFill="1" applyBorder="1" applyAlignment="1">
      <alignment horizontal="center" vertical="center" wrapText="1"/>
    </xf>
    <xf numFmtId="0" fontId="25"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NumberFormat="1" applyFont="1" applyFill="1" applyBorder="1" applyAlignment="1">
      <alignment horizontal="center" vertical="center" wrapText="1"/>
    </xf>
    <xf numFmtId="0" fontId="0" fillId="0" borderId="1" xfId="55"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26" fillId="0" borderId="0" xfId="0" applyFont="1" applyFill="1" applyAlignment="1">
      <alignment horizontal="center" vertical="center" wrapText="1"/>
    </xf>
    <xf numFmtId="0" fontId="0" fillId="0" borderId="0" xfId="0" applyNumberFormat="1" applyFont="1" applyFill="1" applyAlignment="1">
      <alignment horizontal="center" vertical="center" wrapText="1"/>
    </xf>
    <xf numFmtId="0" fontId="0" fillId="0" borderId="0" xfId="0" applyFont="1" applyFill="1" applyAlignment="1">
      <alignment horizontal="center" vertical="center" wrapText="1"/>
    </xf>
    <xf numFmtId="179" fontId="25" fillId="0" borderId="0" xfId="0" applyNumberFormat="1" applyFont="1" applyFill="1" applyBorder="1" applyAlignment="1">
      <alignment horizontal="center" vertical="center" wrapText="1"/>
    </xf>
    <xf numFmtId="0" fontId="25" fillId="0" borderId="0" xfId="0" applyNumberFormat="1" applyFont="1" applyFill="1" applyBorder="1" applyAlignment="1">
      <alignment horizontal="center" vertical="center" wrapText="1"/>
    </xf>
    <xf numFmtId="49" fontId="25" fillId="0" borderId="0" xfId="0" applyNumberFormat="1" applyFont="1" applyFill="1" applyBorder="1" applyAlignment="1">
      <alignment horizontal="center" vertical="center" wrapText="1"/>
    </xf>
    <xf numFmtId="0" fontId="17" fillId="0" borderId="0" xfId="0" applyNumberFormat="1" applyFont="1" applyFill="1" applyBorder="1" applyAlignment="1">
      <alignment horizontal="center" vertical="center" wrapText="1"/>
    </xf>
    <xf numFmtId="179" fontId="0" fillId="0" borderId="1" xfId="0" applyNumberFormat="1" applyFont="1" applyFill="1" applyBorder="1" applyAlignment="1">
      <alignment horizontal="center" vertical="center" wrapText="1"/>
    </xf>
    <xf numFmtId="184" fontId="0" fillId="0" borderId="1" xfId="62" applyNumberFormat="1" applyFont="1" applyFill="1" applyBorder="1" applyAlignment="1">
      <alignment horizontal="center" vertical="center" wrapText="1"/>
    </xf>
    <xf numFmtId="31" fontId="0" fillId="0" borderId="1" xfId="0" applyNumberFormat="1" applyFont="1" applyFill="1" applyBorder="1" applyAlignment="1">
      <alignment horizontal="center" vertical="center" wrapText="1"/>
    </xf>
    <xf numFmtId="1" fontId="0" fillId="0" borderId="1" xfId="62" applyNumberFormat="1" applyFont="1" applyFill="1" applyBorder="1" applyAlignment="1">
      <alignment horizontal="center" vertical="center" wrapText="1"/>
    </xf>
    <xf numFmtId="0" fontId="27" fillId="0" borderId="1" xfId="0" applyNumberFormat="1" applyFont="1" applyFill="1" applyBorder="1" applyAlignment="1">
      <alignment horizontal="center" vertical="center" wrapText="1"/>
    </xf>
    <xf numFmtId="0" fontId="25" fillId="0" borderId="3" xfId="0" applyNumberFormat="1" applyFont="1" applyFill="1" applyBorder="1" applyAlignment="1">
      <alignment horizontal="center" vertical="center" wrapText="1"/>
    </xf>
    <xf numFmtId="0" fontId="25" fillId="0" borderId="4" xfId="0" applyNumberFormat="1" applyFont="1" applyFill="1" applyBorder="1" applyAlignment="1">
      <alignment horizontal="center" vertical="center" wrapText="1"/>
    </xf>
    <xf numFmtId="180" fontId="0" fillId="0" borderId="1" xfId="0" applyNumberFormat="1" applyFont="1" applyFill="1" applyBorder="1" applyAlignment="1">
      <alignment horizontal="center" vertical="center" wrapText="1"/>
    </xf>
    <xf numFmtId="0" fontId="0" fillId="0" borderId="0" xfId="0" applyBorder="1"/>
    <xf numFmtId="0" fontId="23" fillId="0" borderId="0" xfId="0" applyFont="1" applyBorder="1"/>
    <xf numFmtId="0" fontId="0" fillId="0" borderId="0" xfId="0" applyFont="1" applyBorder="1"/>
    <xf numFmtId="0" fontId="28" fillId="0" borderId="0" xfId="0" applyFont="1" applyBorder="1"/>
    <xf numFmtId="0" fontId="29" fillId="0" borderId="0" xfId="0" applyFont="1" applyBorder="1"/>
    <xf numFmtId="0" fontId="30" fillId="0" borderId="0" xfId="0" applyFont="1" applyBorder="1"/>
    <xf numFmtId="0" fontId="31" fillId="0" borderId="0" xfId="0" applyFont="1" applyBorder="1"/>
    <xf numFmtId="0" fontId="8" fillId="0" borderId="0" xfId="0" applyFont="1" applyBorder="1"/>
    <xf numFmtId="0" fontId="8" fillId="0" borderId="0" xfId="0" applyFont="1" applyBorder="1" applyAlignment="1">
      <alignment horizontal="center" vertical="center" wrapText="1"/>
    </xf>
    <xf numFmtId="179" fontId="8" fillId="0" borderId="0" xfId="0" applyNumberFormat="1" applyFont="1" applyBorder="1"/>
    <xf numFmtId="0" fontId="8" fillId="0" borderId="0" xfId="0" applyNumberFormat="1" applyFont="1" applyBorder="1" applyAlignment="1">
      <alignment horizontal="center" vertical="center" wrapText="1"/>
    </xf>
    <xf numFmtId="0" fontId="8" fillId="0" borderId="0" xfId="0" applyFont="1" applyBorder="1" applyAlignment="1"/>
    <xf numFmtId="0" fontId="8" fillId="0" borderId="0" xfId="0" applyNumberFormat="1" applyFont="1" applyBorder="1"/>
    <xf numFmtId="0" fontId="8" fillId="0" borderId="0" xfId="0" applyFont="1" applyBorder="1" applyAlignment="1">
      <alignment horizontal="center"/>
    </xf>
    <xf numFmtId="0" fontId="13" fillId="0" borderId="0" xfId="0" applyNumberFormat="1" applyFont="1" applyBorder="1" applyAlignment="1">
      <alignment horizontal="center" vertical="center" wrapText="1"/>
    </xf>
    <xf numFmtId="0" fontId="9" fillId="0" borderId="0" xfId="0" applyNumberFormat="1" applyFont="1" applyBorder="1" applyAlignment="1">
      <alignment horizontal="left" vertical="center" wrapText="1"/>
    </xf>
    <xf numFmtId="0" fontId="9" fillId="0" borderId="0"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0" fontId="9" fillId="0" borderId="1" xfId="0" applyNumberFormat="1" applyFont="1" applyBorder="1" applyAlignment="1">
      <alignment horizontal="center" vertical="center" wrapText="1"/>
    </xf>
    <xf numFmtId="0" fontId="16" fillId="0" borderId="1" xfId="0" applyNumberFormat="1" applyFont="1" applyBorder="1" applyAlignment="1">
      <alignment horizontal="center" vertical="center" wrapText="1"/>
    </xf>
    <xf numFmtId="0" fontId="14" fillId="0" borderId="1" xfId="66"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22" fillId="0" borderId="1" xfId="0" applyNumberFormat="1" applyFont="1" applyFill="1" applyBorder="1" applyAlignment="1">
      <alignment horizontal="left" vertical="center" wrapText="1"/>
    </xf>
    <xf numFmtId="0" fontId="22" fillId="0" borderId="1" xfId="0" applyFont="1" applyFill="1" applyBorder="1" applyAlignment="1">
      <alignment horizontal="center" vertical="center" wrapText="1"/>
    </xf>
    <xf numFmtId="0" fontId="8" fillId="0" borderId="1" xfId="66" applyNumberFormat="1" applyFont="1" applyFill="1" applyBorder="1" applyAlignment="1">
      <alignment horizontal="center" vertical="center" wrapText="1"/>
    </xf>
    <xf numFmtId="0" fontId="32" fillId="0" borderId="1" xfId="0" applyNumberFormat="1" applyFont="1" applyBorder="1" applyAlignment="1">
      <alignment horizontal="center" vertical="center" wrapText="1"/>
    </xf>
    <xf numFmtId="0" fontId="22" fillId="0" borderId="1" xfId="0" applyNumberFormat="1" applyFont="1" applyBorder="1" applyAlignment="1">
      <alignment horizontal="center" vertical="center" wrapText="1"/>
    </xf>
    <xf numFmtId="0" fontId="9" fillId="0" borderId="0" xfId="0" applyNumberFormat="1" applyFont="1" applyBorder="1" applyAlignment="1">
      <alignment vertical="center" wrapText="1"/>
    </xf>
    <xf numFmtId="0" fontId="9" fillId="0" borderId="2" xfId="0" applyNumberFormat="1" applyFont="1" applyBorder="1" applyAlignment="1">
      <alignment horizontal="left" vertical="center" wrapText="1"/>
    </xf>
    <xf numFmtId="0" fontId="9" fillId="0" borderId="3" xfId="0" applyNumberFormat="1" applyFont="1" applyBorder="1" applyAlignment="1">
      <alignment horizontal="center" vertical="center" wrapText="1"/>
    </xf>
    <xf numFmtId="0" fontId="9" fillId="0" borderId="5" xfId="0" applyNumberFormat="1" applyFont="1" applyBorder="1" applyAlignment="1">
      <alignment horizontal="center" vertical="center" wrapText="1"/>
    </xf>
    <xf numFmtId="0" fontId="9" fillId="0" borderId="4" xfId="0" applyNumberFormat="1" applyFont="1" applyBorder="1" applyAlignment="1">
      <alignment horizontal="center" vertical="center" wrapText="1"/>
    </xf>
    <xf numFmtId="0" fontId="10" fillId="0" borderId="1" xfId="0" applyNumberFormat="1" applyFont="1" applyBorder="1" applyAlignment="1">
      <alignment vertical="center" wrapText="1"/>
    </xf>
    <xf numFmtId="0" fontId="9" fillId="0" borderId="1" xfId="0" applyNumberFormat="1" applyFont="1" applyBorder="1" applyAlignment="1">
      <alignment vertical="center" wrapText="1"/>
    </xf>
    <xf numFmtId="179" fontId="8" fillId="0" borderId="1" xfId="0" applyNumberFormat="1" applyFont="1" applyBorder="1" applyAlignment="1">
      <alignment horizontal="center" vertical="center" wrapText="1"/>
    </xf>
    <xf numFmtId="0" fontId="8" fillId="0" borderId="1" xfId="0" applyFont="1" applyBorder="1" applyAlignment="1">
      <alignment vertical="center" wrapText="1"/>
    </xf>
    <xf numFmtId="178" fontId="22" fillId="0" borderId="1" xfId="0" applyNumberFormat="1" applyFont="1" applyFill="1" applyBorder="1" applyAlignment="1">
      <alignment horizontal="center" vertical="center" wrapText="1"/>
    </xf>
    <xf numFmtId="0" fontId="22" fillId="0" borderId="1" xfId="0" applyFont="1" applyFill="1" applyBorder="1" applyAlignment="1">
      <alignment vertical="center" wrapText="1"/>
    </xf>
    <xf numFmtId="180" fontId="22" fillId="0" borderId="1" xfId="0" applyNumberFormat="1" applyFont="1" applyFill="1" applyBorder="1" applyAlignment="1">
      <alignment horizontal="center" vertical="center" wrapText="1"/>
    </xf>
    <xf numFmtId="184" fontId="22" fillId="0" borderId="1" xfId="0" applyNumberFormat="1" applyFont="1" applyFill="1" applyBorder="1" applyAlignment="1">
      <alignment vertical="center" wrapText="1"/>
    </xf>
    <xf numFmtId="180" fontId="8" fillId="0" borderId="1" xfId="0" applyNumberFormat="1" applyFont="1" applyBorder="1" applyAlignment="1">
      <alignment horizontal="center" vertical="center" wrapText="1"/>
    </xf>
    <xf numFmtId="180" fontId="9" fillId="0" borderId="1" xfId="0" applyNumberFormat="1" applyFont="1" applyBorder="1" applyAlignment="1">
      <alignment horizontal="center" vertical="center" wrapText="1"/>
    </xf>
    <xf numFmtId="0" fontId="8" fillId="0" borderId="1" xfId="0" applyNumberFormat="1" applyFont="1" applyBorder="1" applyAlignment="1">
      <alignment vertical="center" wrapText="1"/>
    </xf>
    <xf numFmtId="0" fontId="0" fillId="0" borderId="0" xfId="0" applyNumberFormat="1" applyBorder="1"/>
    <xf numFmtId="0" fontId="23" fillId="0" borderId="0" xfId="0" applyNumberFormat="1" applyFont="1" applyBorder="1"/>
    <xf numFmtId="0" fontId="10" fillId="0" borderId="1" xfId="0" applyFont="1" applyBorder="1" applyAlignment="1">
      <alignment horizontal="center" vertical="center" wrapText="1"/>
    </xf>
    <xf numFmtId="0" fontId="0" fillId="0" borderId="0" xfId="0" applyNumberFormat="1" applyFont="1" applyBorder="1"/>
    <xf numFmtId="0" fontId="8" fillId="0" borderId="1" xfId="0" applyFont="1" applyFill="1" applyBorder="1" applyAlignment="1">
      <alignment horizontal="left" vertical="center" wrapText="1"/>
    </xf>
    <xf numFmtId="0" fontId="22" fillId="0" borderId="1" xfId="0" applyFont="1" applyFill="1" applyBorder="1" applyAlignment="1">
      <alignment horizontal="center" vertical="center"/>
    </xf>
    <xf numFmtId="0" fontId="28" fillId="0" borderId="0" xfId="0" applyNumberFormat="1" applyFont="1" applyBorder="1"/>
    <xf numFmtId="0" fontId="29" fillId="0" borderId="0" xfId="0" applyNumberFormat="1" applyFont="1" applyBorder="1"/>
    <xf numFmtId="0" fontId="30" fillId="0" borderId="0" xfId="0" applyNumberFormat="1" applyFont="1" applyBorder="1"/>
    <xf numFmtId="0" fontId="32" fillId="0" borderId="1" xfId="0" applyNumberFormat="1" applyFont="1" applyBorder="1" applyAlignment="1">
      <alignment vertical="center" wrapText="1"/>
    </xf>
    <xf numFmtId="178" fontId="8" fillId="0" borderId="1" xfId="0" applyNumberFormat="1" applyFont="1" applyFill="1" applyBorder="1" applyAlignment="1">
      <alignment horizontal="center" vertical="center" wrapText="1"/>
    </xf>
    <xf numFmtId="0" fontId="31" fillId="0" borderId="0" xfId="0" applyNumberFormat="1" applyFont="1" applyBorder="1"/>
    <xf numFmtId="0" fontId="7" fillId="0" borderId="0" xfId="0" applyFont="1" applyFill="1" applyAlignment="1">
      <alignment vertical="center" wrapText="1"/>
    </xf>
    <xf numFmtId="0" fontId="7" fillId="2" borderId="0" xfId="0" applyFont="1" applyFill="1" applyAlignment="1">
      <alignment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xf>
    <xf numFmtId="0" fontId="0" fillId="0" borderId="0" xfId="0" applyFont="1" applyFill="1" applyAlignment="1">
      <alignment vertical="center" wrapText="1"/>
    </xf>
    <xf numFmtId="0" fontId="0" fillId="0" borderId="0" xfId="0" applyFill="1" applyAlignment="1">
      <alignment vertical="center"/>
    </xf>
    <xf numFmtId="0" fontId="14" fillId="0" borderId="0" xfId="0" applyFont="1" applyFill="1" applyBorder="1" applyAlignment="1">
      <alignment horizontal="center" vertical="center"/>
    </xf>
    <xf numFmtId="0" fontId="33" fillId="0" borderId="0" xfId="0" applyFont="1" applyFill="1" applyBorder="1" applyAlignment="1">
      <alignment horizontal="center" vertical="center"/>
    </xf>
    <xf numFmtId="0" fontId="7" fillId="0" borderId="0" xfId="0" applyFont="1" applyFill="1" applyAlignment="1">
      <alignment horizontal="center" vertical="center"/>
    </xf>
    <xf numFmtId="0" fontId="0" fillId="0" borderId="0" xfId="0" applyFont="1" applyAlignment="1">
      <alignment vertical="center" wrapText="1"/>
    </xf>
    <xf numFmtId="0" fontId="0" fillId="2" borderId="0" xfId="0" applyFill="1" applyAlignment="1">
      <alignment vertical="center"/>
    </xf>
    <xf numFmtId="0" fontId="7" fillId="2" borderId="0" xfId="0" applyFont="1" applyFill="1" applyBorder="1" applyAlignment="1">
      <alignment vertical="center" wrapText="1"/>
    </xf>
    <xf numFmtId="0" fontId="0" fillId="0" borderId="0" xfId="0" applyFont="1" applyFill="1" applyBorder="1" applyAlignment="1">
      <alignment vertical="center" wrapText="1"/>
    </xf>
    <xf numFmtId="0" fontId="0" fillId="2" borderId="0" xfId="0" applyFont="1" applyFill="1" applyBorder="1" applyAlignment="1">
      <alignment horizontal="center" vertical="center" wrapText="1"/>
    </xf>
    <xf numFmtId="0" fontId="7" fillId="2" borderId="0" xfId="0" applyFont="1" applyFill="1" applyBorder="1" applyAlignment="1">
      <alignment horizontal="center" vertical="center"/>
    </xf>
    <xf numFmtId="0" fontId="18" fillId="0" borderId="0" xfId="0" applyFont="1" applyFill="1" applyBorder="1" applyAlignment="1">
      <alignment horizontal="center" vertical="center"/>
    </xf>
    <xf numFmtId="49" fontId="7" fillId="0" borderId="0" xfId="0" applyNumberFormat="1" applyFont="1" applyFill="1" applyBorder="1" applyAlignment="1">
      <alignment horizontal="center" vertical="center"/>
    </xf>
    <xf numFmtId="0" fontId="0" fillId="2" borderId="0" xfId="0" applyFont="1" applyFill="1" applyAlignment="1">
      <alignment vertical="center" wrapText="1"/>
    </xf>
    <xf numFmtId="0" fontId="5" fillId="0" borderId="0" xfId="0" applyFont="1" applyFill="1" applyBorder="1" applyAlignment="1">
      <alignment horizontal="center" vertical="center" wrapText="1"/>
    </xf>
    <xf numFmtId="180" fontId="7"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14" fillId="0" borderId="0" xfId="0" applyFont="1" applyFill="1" applyBorder="1" applyAlignment="1">
      <alignment vertical="center" wrapText="1"/>
    </xf>
    <xf numFmtId="0" fontId="7" fillId="0" borderId="0" xfId="0" applyFont="1" applyAlignment="1">
      <alignment vertical="center" wrapText="1"/>
    </xf>
    <xf numFmtId="0" fontId="14" fillId="0" borderId="0"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0" xfId="0" applyFont="1" applyFill="1" applyAlignment="1">
      <alignment vertical="center" wrapText="1"/>
    </xf>
    <xf numFmtId="0" fontId="24" fillId="0" borderId="0" xfId="0" applyFont="1" applyAlignment="1">
      <alignment vertical="center" wrapText="1"/>
    </xf>
    <xf numFmtId="0" fontId="0" fillId="2" borderId="0" xfId="0" applyFill="1" applyAlignment="1">
      <alignment vertical="center" wrapText="1"/>
    </xf>
    <xf numFmtId="0" fontId="23" fillId="0" borderId="0" xfId="0" applyNumberFormat="1" applyFont="1" applyFill="1" applyAlignment="1">
      <alignment horizontal="left" vertical="center" wrapText="1"/>
    </xf>
    <xf numFmtId="49" fontId="14" fillId="0" borderId="1" xfId="0" applyNumberFormat="1" applyFont="1" applyFill="1" applyBorder="1" applyAlignment="1">
      <alignment horizontal="center" vertical="center" wrapText="1"/>
    </xf>
    <xf numFmtId="179" fontId="14" fillId="0" borderId="1" xfId="0" applyNumberFormat="1" applyFont="1" applyFill="1" applyBorder="1" applyAlignment="1">
      <alignment vertical="center" wrapText="1"/>
    </xf>
    <xf numFmtId="49" fontId="14" fillId="2" borderId="1" xfId="0" applyNumberFormat="1" applyFont="1" applyFill="1" applyBorder="1" applyAlignment="1">
      <alignment horizontal="center" vertical="center" wrapText="1"/>
    </xf>
    <xf numFmtId="180" fontId="18" fillId="0" borderId="1" xfId="50" applyNumberFormat="1" applyFont="1" applyFill="1" applyBorder="1" applyAlignment="1">
      <alignment horizontal="center" vertical="center" wrapText="1"/>
    </xf>
    <xf numFmtId="177" fontId="18" fillId="0" borderId="1" xfId="56" applyNumberFormat="1" applyFont="1" applyFill="1" applyBorder="1" applyAlignment="1">
      <alignment horizontal="center" vertical="center" wrapText="1"/>
    </xf>
    <xf numFmtId="177" fontId="18" fillId="0" borderId="1" xfId="56" applyNumberFormat="1" applyFont="1" applyFill="1" applyBorder="1" applyAlignment="1">
      <alignment horizontal="left" vertical="center" wrapText="1"/>
    </xf>
    <xf numFmtId="179" fontId="18" fillId="0" borderId="1" xfId="60" applyNumberFormat="1" applyFont="1" applyFill="1" applyBorder="1" applyAlignment="1">
      <alignment horizontal="center" vertical="center" wrapText="1"/>
    </xf>
    <xf numFmtId="49" fontId="7" fillId="0" borderId="1" xfId="50" applyNumberFormat="1" applyFont="1" applyFill="1" applyBorder="1" applyAlignment="1">
      <alignment horizontal="center" vertical="center" wrapText="1"/>
    </xf>
    <xf numFmtId="49" fontId="18" fillId="0" borderId="1" xfId="56" applyNumberFormat="1" applyFont="1" applyFill="1" applyBorder="1" applyAlignment="1">
      <alignment horizontal="center" vertical="center" wrapText="1"/>
    </xf>
    <xf numFmtId="49" fontId="18" fillId="0" borderId="1" xfId="50" applyNumberFormat="1" applyFont="1" applyFill="1" applyBorder="1" applyAlignment="1">
      <alignment horizontal="center" vertical="center" wrapText="1"/>
    </xf>
    <xf numFmtId="179" fontId="7"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179" fontId="18" fillId="0" borderId="1" xfId="50" applyNumberFormat="1" applyFont="1" applyFill="1" applyBorder="1" applyAlignment="1">
      <alignment horizontal="center" vertical="center" wrapText="1"/>
    </xf>
    <xf numFmtId="179" fontId="14" fillId="2" borderId="1" xfId="0" applyNumberFormat="1" applyFont="1" applyFill="1" applyBorder="1" applyAlignment="1">
      <alignment vertical="center" wrapText="1"/>
    </xf>
    <xf numFmtId="179" fontId="34" fillId="0" borderId="1" xfId="50" applyNumberFormat="1" applyFont="1" applyFill="1" applyBorder="1" applyAlignment="1">
      <alignment horizontal="center" vertical="center" wrapText="1"/>
    </xf>
    <xf numFmtId="177" fontId="7" fillId="0" borderId="1" xfId="50" applyNumberFormat="1" applyFont="1" applyFill="1" applyBorder="1" applyAlignment="1">
      <alignment horizontal="center" vertical="center" wrapText="1"/>
    </xf>
    <xf numFmtId="179" fontId="7" fillId="0" borderId="1" xfId="50" applyNumberFormat="1" applyFont="1" applyFill="1" applyBorder="1" applyAlignment="1">
      <alignment horizontal="center" vertical="center" wrapText="1"/>
    </xf>
    <xf numFmtId="179" fontId="18" fillId="4" borderId="1" xfId="50" applyNumberFormat="1" applyFont="1" applyFill="1" applyBorder="1" applyAlignment="1">
      <alignment horizontal="center" vertical="center" wrapText="1"/>
    </xf>
    <xf numFmtId="179" fontId="7" fillId="4" borderId="1" xfId="50" applyNumberFormat="1" applyFont="1" applyFill="1" applyBorder="1" applyAlignment="1">
      <alignment horizontal="center" vertical="center" wrapText="1"/>
    </xf>
    <xf numFmtId="177" fontId="18" fillId="2" borderId="1" xfId="50" applyNumberFormat="1" applyFont="1" applyFill="1" applyBorder="1" applyAlignment="1">
      <alignment horizontal="center" vertical="center" wrapText="1"/>
    </xf>
    <xf numFmtId="179" fontId="18" fillId="2" borderId="1" xfId="50" applyNumberFormat="1" applyFont="1" applyFill="1" applyBorder="1" applyAlignment="1">
      <alignment horizontal="center" vertical="center" wrapText="1"/>
    </xf>
    <xf numFmtId="0" fontId="14" fillId="0" borderId="1" xfId="50" applyFont="1" applyFill="1" applyBorder="1" applyAlignment="1">
      <alignment horizontal="center" vertical="center" wrapText="1"/>
    </xf>
    <xf numFmtId="0" fontId="35" fillId="0" borderId="1" xfId="50" applyFont="1" applyFill="1" applyBorder="1" applyAlignment="1">
      <alignment horizontal="center" vertical="center" wrapText="1"/>
    </xf>
    <xf numFmtId="177" fontId="35" fillId="0" borderId="1" xfId="50" applyNumberFormat="1" applyFont="1" applyFill="1" applyBorder="1" applyAlignment="1">
      <alignment horizontal="center" vertical="center" wrapText="1"/>
    </xf>
    <xf numFmtId="179" fontId="25" fillId="0" borderId="0" xfId="0" applyNumberFormat="1" applyFont="1" applyFill="1" applyBorder="1" applyAlignment="1">
      <alignment horizontal="left" vertical="center" wrapText="1"/>
    </xf>
    <xf numFmtId="0" fontId="25" fillId="0" borderId="0" xfId="0" applyNumberFormat="1" applyFont="1" applyFill="1" applyBorder="1" applyAlignment="1">
      <alignment horizontal="left" vertical="center" wrapText="1"/>
    </xf>
    <xf numFmtId="0" fontId="7" fillId="0" borderId="1" xfId="0" applyFont="1" applyFill="1" applyBorder="1" applyAlignment="1">
      <alignment horizontal="justify" vertical="center"/>
    </xf>
    <xf numFmtId="57" fontId="7" fillId="0" borderId="1" xfId="0" applyNumberFormat="1" applyFont="1" applyFill="1" applyBorder="1" applyAlignment="1">
      <alignment horizontal="center" vertical="center" wrapText="1"/>
    </xf>
    <xf numFmtId="0" fontId="7" fillId="0" borderId="1" xfId="68" applyFont="1" applyFill="1" applyBorder="1" applyAlignment="1">
      <alignment horizontal="left" vertical="center" wrapText="1"/>
    </xf>
    <xf numFmtId="0" fontId="7" fillId="0" borderId="1" xfId="68" applyFont="1" applyFill="1" applyBorder="1" applyAlignment="1">
      <alignment horizontal="center" vertical="center"/>
    </xf>
    <xf numFmtId="178" fontId="7" fillId="0" borderId="1" xfId="68"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xf>
    <xf numFmtId="180" fontId="7" fillId="0" borderId="1" xfId="0" applyNumberFormat="1" applyFont="1" applyFill="1" applyBorder="1" applyAlignment="1">
      <alignment horizontal="center" vertical="center"/>
    </xf>
    <xf numFmtId="0" fontId="14" fillId="2" borderId="1" xfId="0" applyFont="1" applyFill="1" applyBorder="1" applyAlignment="1">
      <alignment vertical="center" wrapText="1"/>
    </xf>
    <xf numFmtId="183" fontId="7" fillId="0" borderId="1" xfId="50" applyNumberFormat="1" applyFont="1" applyFill="1" applyBorder="1" applyAlignment="1">
      <alignment horizontal="center" vertical="center" wrapText="1"/>
    </xf>
    <xf numFmtId="49" fontId="18" fillId="2" borderId="1" xfId="50" applyNumberFormat="1" applyFont="1" applyFill="1" applyBorder="1" applyAlignment="1">
      <alignment horizontal="center" vertical="center" wrapText="1"/>
    </xf>
    <xf numFmtId="0" fontId="14" fillId="0" borderId="1" xfId="0" applyFont="1" applyFill="1" applyBorder="1" applyAlignment="1">
      <alignment horizontal="center" vertical="center"/>
    </xf>
    <xf numFmtId="49" fontId="7" fillId="0" borderId="1" xfId="0" applyNumberFormat="1" applyFont="1" applyFill="1" applyBorder="1" applyAlignment="1">
      <alignment horizontal="center" vertical="center" wrapText="1"/>
    </xf>
    <xf numFmtId="0" fontId="7" fillId="0" borderId="1" xfId="68" applyFont="1" applyFill="1" applyBorder="1" applyAlignment="1">
      <alignment horizontal="center" vertical="center" wrapText="1"/>
    </xf>
    <xf numFmtId="0" fontId="7" fillId="0" borderId="0" xfId="0" applyFont="1" applyFill="1" applyAlignment="1">
      <alignment horizontal="center" vertical="center" wrapText="1"/>
    </xf>
    <xf numFmtId="179" fontId="7" fillId="0" borderId="1" xfId="56" applyNumberFormat="1" applyFont="1" applyFill="1" applyBorder="1" applyAlignment="1">
      <alignment horizontal="center" vertical="center" wrapText="1"/>
    </xf>
    <xf numFmtId="177" fontId="7" fillId="0" borderId="1" xfId="56" applyNumberFormat="1" applyFont="1" applyFill="1" applyBorder="1" applyAlignment="1">
      <alignment horizontal="center" vertical="center" wrapText="1"/>
    </xf>
    <xf numFmtId="177" fontId="7" fillId="0" borderId="1" xfId="60" applyNumberFormat="1" applyFont="1" applyFill="1" applyBorder="1" applyAlignment="1">
      <alignment horizontal="center" vertical="center" wrapText="1"/>
    </xf>
    <xf numFmtId="179" fontId="35" fillId="0" borderId="1" xfId="56" applyNumberFormat="1" applyFont="1" applyFill="1" applyBorder="1" applyAlignment="1">
      <alignment horizontal="center" vertical="center" wrapText="1"/>
    </xf>
    <xf numFmtId="179" fontId="15" fillId="0" borderId="1" xfId="56" applyNumberFormat="1" applyFont="1" applyFill="1" applyBorder="1" applyAlignment="1">
      <alignment horizontal="center" vertical="center" wrapText="1"/>
    </xf>
    <xf numFmtId="177" fontId="15" fillId="0" borderId="1" xfId="50" applyNumberFormat="1" applyFont="1" applyFill="1" applyBorder="1" applyAlignment="1">
      <alignment horizontal="center" vertical="center" wrapText="1"/>
    </xf>
    <xf numFmtId="0" fontId="15" fillId="0" borderId="1" xfId="0" applyFont="1" applyFill="1" applyBorder="1" applyAlignment="1">
      <alignment vertical="center" wrapText="1"/>
    </xf>
    <xf numFmtId="0" fontId="0" fillId="0" borderId="1" xfId="0" applyFont="1" applyFill="1" applyBorder="1" applyAlignment="1">
      <alignment vertical="center" wrapText="1"/>
    </xf>
    <xf numFmtId="0" fontId="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center"/>
    </xf>
    <xf numFmtId="0" fontId="36" fillId="0" borderId="1" xfId="50" applyFont="1" applyFill="1" applyBorder="1" applyAlignment="1">
      <alignment horizontal="center" vertical="center" wrapText="1"/>
    </xf>
    <xf numFmtId="0" fontId="37" fillId="0" borderId="1" xfId="50" applyFont="1" applyFill="1" applyBorder="1" applyAlignment="1">
      <alignment horizontal="center" vertical="center" wrapText="1"/>
    </xf>
    <xf numFmtId="177" fontId="37" fillId="0" borderId="1" xfId="50" applyNumberFormat="1" applyFont="1" applyFill="1" applyBorder="1" applyAlignment="1">
      <alignment horizontal="center" vertical="center" wrapText="1"/>
    </xf>
    <xf numFmtId="0" fontId="36" fillId="0" borderId="1" xfId="0" applyFont="1" applyFill="1" applyBorder="1" applyAlignment="1">
      <alignment horizontal="center" vertical="center" wrapText="1"/>
    </xf>
    <xf numFmtId="179" fontId="37" fillId="0" borderId="1" xfId="56" applyNumberFormat="1" applyFont="1" applyFill="1" applyBorder="1" applyAlignment="1">
      <alignment horizontal="center" vertical="center" wrapText="1"/>
    </xf>
    <xf numFmtId="177" fontId="37" fillId="0" borderId="1" xfId="56" applyNumberFormat="1" applyFont="1" applyFill="1" applyBorder="1" applyAlignment="1">
      <alignment horizontal="center" vertical="center" wrapText="1"/>
    </xf>
    <xf numFmtId="0" fontId="36" fillId="0" borderId="1" xfId="0" applyFont="1" applyFill="1" applyBorder="1" applyAlignment="1">
      <alignment horizontal="center" vertical="center"/>
    </xf>
    <xf numFmtId="177" fontId="37" fillId="0" borderId="1" xfId="60" applyNumberFormat="1" applyFont="1" applyFill="1" applyBorder="1" applyAlignment="1">
      <alignment horizontal="center" vertical="center" wrapText="1"/>
    </xf>
    <xf numFmtId="0" fontId="36" fillId="0" borderId="1" xfId="46" applyFont="1" applyFill="1" applyBorder="1" applyAlignment="1">
      <alignment horizontal="left" vertical="center" wrapText="1"/>
    </xf>
    <xf numFmtId="0" fontId="36" fillId="0" borderId="1" xfId="67" applyNumberFormat="1" applyFont="1" applyFill="1" applyBorder="1" applyAlignment="1">
      <alignment horizontal="center" vertical="center" wrapText="1"/>
    </xf>
    <xf numFmtId="0" fontId="38" fillId="0" borderId="1" xfId="0" applyFont="1" applyFill="1" applyBorder="1" applyAlignment="1">
      <alignment horizontal="center" vertical="center" wrapText="1"/>
    </xf>
    <xf numFmtId="0" fontId="36" fillId="0" borderId="1" xfId="0" applyFont="1" applyFill="1" applyBorder="1" applyAlignment="1">
      <alignment vertical="center" wrapText="1"/>
    </xf>
    <xf numFmtId="0" fontId="36" fillId="0" borderId="1" xfId="67" applyFont="1" applyFill="1" applyBorder="1" applyAlignment="1">
      <alignment horizontal="left" vertical="center" wrapText="1"/>
    </xf>
    <xf numFmtId="49" fontId="36" fillId="0" borderId="1" xfId="67" applyNumberFormat="1" applyFont="1" applyFill="1" applyBorder="1" applyAlignment="1" applyProtection="1">
      <alignment horizontal="left" vertical="center" wrapText="1"/>
    </xf>
    <xf numFmtId="0" fontId="36" fillId="0" borderId="1" xfId="67" applyFont="1" applyFill="1" applyBorder="1" applyAlignment="1">
      <alignment horizontal="center" vertical="center" wrapText="1"/>
    </xf>
    <xf numFmtId="49" fontId="7" fillId="0" borderId="1" xfId="0" applyNumberFormat="1" applyFont="1" applyFill="1" applyBorder="1" applyAlignment="1">
      <alignment vertical="center" wrapText="1"/>
    </xf>
    <xf numFmtId="49" fontId="0"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38" fillId="2" borderId="1" xfId="0" applyFont="1" applyFill="1" applyBorder="1" applyAlignment="1">
      <alignment horizontal="center" vertical="center" wrapText="1"/>
    </xf>
    <xf numFmtId="179" fontId="18" fillId="2" borderId="1" xfId="56" applyNumberFormat="1" applyFont="1" applyFill="1" applyBorder="1" applyAlignment="1">
      <alignment horizontal="center" vertical="center" wrapText="1"/>
    </xf>
    <xf numFmtId="0" fontId="39" fillId="0" borderId="1" xfId="0" applyFont="1" applyBorder="1" applyAlignment="1">
      <alignment vertical="center" wrapText="1"/>
    </xf>
    <xf numFmtId="0" fontId="39" fillId="0" borderId="1" xfId="0" applyFont="1" applyBorder="1" applyAlignment="1">
      <alignment horizontal="center" vertical="center" wrapText="1"/>
    </xf>
    <xf numFmtId="177" fontId="18" fillId="0" borderId="1" xfId="60" applyNumberFormat="1" applyFont="1" applyFill="1" applyBorder="1" applyAlignment="1">
      <alignment horizontal="center" vertical="center" wrapText="1"/>
    </xf>
    <xf numFmtId="185" fontId="18" fillId="0" borderId="1" xfId="50" applyNumberFormat="1" applyFont="1" applyFill="1" applyBorder="1" applyAlignment="1">
      <alignment horizontal="center" vertical="center" wrapText="1"/>
    </xf>
    <xf numFmtId="0" fontId="7" fillId="2" borderId="1" xfId="50" applyFont="1" applyFill="1" applyBorder="1" applyAlignment="1">
      <alignment horizontal="center" vertical="center" wrapText="1"/>
    </xf>
    <xf numFmtId="0" fontId="14" fillId="4" borderId="1" xfId="50" applyFont="1" applyFill="1" applyBorder="1" applyAlignment="1">
      <alignment horizontal="center" vertical="center" wrapText="1"/>
    </xf>
    <xf numFmtId="0" fontId="34" fillId="4" borderId="1" xfId="50" applyFont="1" applyFill="1" applyBorder="1" applyAlignment="1">
      <alignment horizontal="center" vertical="center" wrapText="1"/>
    </xf>
    <xf numFmtId="177" fontId="34" fillId="4" borderId="1" xfId="50" applyNumberFormat="1" applyFont="1" applyFill="1" applyBorder="1" applyAlignment="1">
      <alignment horizontal="center" vertical="center" wrapText="1"/>
    </xf>
    <xf numFmtId="176" fontId="34" fillId="4" borderId="1" xfId="50" applyNumberFormat="1" applyFont="1" applyFill="1" applyBorder="1" applyAlignment="1">
      <alignment horizontal="center" vertical="center" wrapText="1"/>
    </xf>
    <xf numFmtId="0" fontId="34" fillId="4" borderId="1" xfId="50" applyNumberFormat="1" applyFont="1" applyFill="1" applyBorder="1" applyAlignment="1">
      <alignment horizontal="center" vertical="center" wrapText="1"/>
    </xf>
    <xf numFmtId="0" fontId="15" fillId="0" borderId="1" xfId="50" applyFont="1" applyFill="1" applyBorder="1" applyAlignment="1">
      <alignment horizontal="center" vertical="center" wrapText="1"/>
    </xf>
    <xf numFmtId="179" fontId="37" fillId="0" borderId="1" xfId="50" applyNumberFormat="1" applyFont="1" applyFill="1" applyBorder="1" applyAlignment="1">
      <alignment horizontal="center" vertical="center" wrapText="1"/>
    </xf>
    <xf numFmtId="0" fontId="36" fillId="0" borderId="1" xfId="0" applyFont="1" applyFill="1" applyBorder="1" applyAlignment="1">
      <alignment horizontal="left" vertical="center"/>
    </xf>
    <xf numFmtId="0" fontId="36" fillId="0" borderId="1" xfId="0" applyFont="1" applyFill="1" applyBorder="1" applyAlignment="1">
      <alignment horizontal="left" vertical="center" wrapText="1"/>
    </xf>
    <xf numFmtId="49" fontId="0" fillId="0" borderId="1" xfId="0" applyNumberFormat="1" applyFont="1" applyFill="1" applyBorder="1" applyAlignment="1">
      <alignment vertical="center" wrapText="1"/>
    </xf>
    <xf numFmtId="179" fontId="18" fillId="0" borderId="1" xfId="56" applyNumberFormat="1" applyFont="1" applyFill="1" applyBorder="1" applyAlignment="1">
      <alignment horizontal="left" vertical="center" wrapText="1"/>
    </xf>
    <xf numFmtId="0" fontId="18" fillId="2" borderId="1" xfId="50" applyFont="1" applyFill="1" applyBorder="1" applyAlignment="1">
      <alignment horizontal="center" vertical="center" wrapText="1"/>
    </xf>
    <xf numFmtId="0" fontId="18" fillId="0" borderId="1" xfId="0" applyFont="1" applyFill="1" applyBorder="1" applyAlignment="1">
      <alignment horizontal="center" vertical="center"/>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0" fillId="0" borderId="0" xfId="0" applyFont="1" applyFill="1" applyAlignment="1">
      <alignment vertical="center"/>
    </xf>
    <xf numFmtId="0" fontId="23" fillId="0" borderId="0" xfId="0" applyFont="1" applyFill="1" applyAlignment="1">
      <alignment vertical="center"/>
    </xf>
    <xf numFmtId="0" fontId="18" fillId="0" borderId="1" xfId="60" applyNumberFormat="1" applyFont="1" applyFill="1" applyBorder="1" applyAlignment="1">
      <alignment horizontal="center" vertical="center" wrapText="1"/>
    </xf>
    <xf numFmtId="0" fontId="7" fillId="0" borderId="3" xfId="0" applyFont="1" applyBorder="1" applyAlignment="1">
      <alignment horizontal="center" vertical="center" wrapText="1"/>
    </xf>
    <xf numFmtId="0" fontId="36" fillId="0" borderId="3" xfId="0" applyNumberFormat="1" applyFont="1" applyFill="1" applyBorder="1" applyAlignment="1">
      <alignment horizontal="center" vertical="center" wrapText="1"/>
    </xf>
    <xf numFmtId="0" fontId="36" fillId="0" borderId="1" xfId="0" applyNumberFormat="1" applyFont="1" applyFill="1" applyBorder="1" applyAlignment="1">
      <alignment horizontal="center" vertical="center" wrapText="1"/>
    </xf>
    <xf numFmtId="0" fontId="37" fillId="0" borderId="1" xfId="0" applyFont="1" applyFill="1" applyBorder="1" applyAlignment="1">
      <alignment horizontal="center" vertical="center" wrapText="1"/>
    </xf>
    <xf numFmtId="180" fontId="7" fillId="0" borderId="1" xfId="48" applyNumberFormat="1" applyFont="1" applyFill="1" applyBorder="1" applyAlignment="1">
      <alignment horizontal="center" vertical="center" wrapText="1"/>
    </xf>
    <xf numFmtId="0" fontId="7" fillId="0" borderId="1" xfId="48" applyFont="1" applyFill="1" applyBorder="1" applyAlignment="1">
      <alignment horizontal="center" vertical="center" wrapText="1"/>
    </xf>
    <xf numFmtId="177" fontId="40" fillId="0" borderId="1" xfId="50" applyNumberFormat="1" applyFont="1" applyFill="1" applyBorder="1" applyAlignment="1">
      <alignment horizontal="center" vertical="center" wrapText="1"/>
    </xf>
    <xf numFmtId="179" fontId="34" fillId="4" borderId="1" xfId="56" applyNumberFormat="1" applyFont="1" applyFill="1" applyBorder="1" applyAlignment="1">
      <alignment horizontal="center" vertical="center" wrapText="1"/>
    </xf>
    <xf numFmtId="179" fontId="15" fillId="0" borderId="1" xfId="50" applyNumberFormat="1" applyFont="1" applyFill="1" applyBorder="1" applyAlignment="1">
      <alignment horizontal="center" vertical="center" wrapText="1"/>
    </xf>
    <xf numFmtId="180" fontId="18" fillId="0" borderId="1" xfId="56"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37" fillId="0" borderId="1" xfId="0" applyFont="1" applyFill="1" applyBorder="1" applyAlignment="1">
      <alignment horizontal="center" vertical="center"/>
    </xf>
    <xf numFmtId="178" fontId="37" fillId="0" borderId="1" xfId="0" applyNumberFormat="1" applyFont="1" applyFill="1" applyBorder="1" applyAlignment="1">
      <alignment horizontal="center" vertical="center"/>
    </xf>
    <xf numFmtId="179" fontId="34" fillId="2" borderId="1" xfId="50" applyNumberFormat="1" applyFont="1" applyFill="1" applyBorder="1" applyAlignment="1">
      <alignment horizontal="center" vertical="center" wrapText="1"/>
    </xf>
    <xf numFmtId="0" fontId="34" fillId="0" borderId="1" xfId="50" applyFont="1" applyFill="1" applyBorder="1" applyAlignment="1">
      <alignment horizontal="center" vertical="center" wrapText="1"/>
    </xf>
    <xf numFmtId="177" fontId="34" fillId="0" borderId="1" xfId="50" applyNumberFormat="1" applyFont="1" applyFill="1" applyBorder="1" applyAlignment="1">
      <alignment horizontal="center" vertical="center" wrapText="1"/>
    </xf>
    <xf numFmtId="180" fontId="34" fillId="0" borderId="1" xfId="50" applyNumberFormat="1" applyFont="1" applyFill="1" applyBorder="1" applyAlignment="1">
      <alignment horizontal="center" vertical="center" wrapText="1"/>
    </xf>
    <xf numFmtId="179" fontId="34" fillId="0" borderId="1" xfId="56"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1" xfId="0" applyFont="1" applyBorder="1" applyAlignment="1">
      <alignment vertical="center" wrapText="1"/>
    </xf>
    <xf numFmtId="57" fontId="7" fillId="0" borderId="1" xfId="0" applyNumberFormat="1" applyFont="1" applyBorder="1" applyAlignment="1">
      <alignment vertical="center"/>
    </xf>
    <xf numFmtId="0" fontId="0" fillId="0" borderId="3" xfId="0" applyFont="1" applyBorder="1" applyAlignment="1">
      <alignment vertical="center" wrapText="1"/>
    </xf>
    <xf numFmtId="0" fontId="7" fillId="0" borderId="3" xfId="0" applyFont="1" applyFill="1" applyBorder="1" applyAlignment="1">
      <alignment horizontal="center" vertical="center"/>
    </xf>
    <xf numFmtId="0" fontId="25" fillId="2" borderId="1" xfId="0" applyNumberFormat="1" applyFont="1" applyFill="1" applyBorder="1" applyAlignment="1">
      <alignment horizontal="center" vertical="center" wrapText="1"/>
    </xf>
    <xf numFmtId="49" fontId="25" fillId="2" borderId="1" xfId="0" applyNumberFormat="1" applyFont="1" applyFill="1" applyBorder="1" applyAlignment="1">
      <alignment horizontal="center" vertical="center" wrapText="1"/>
    </xf>
    <xf numFmtId="179" fontId="25" fillId="2" borderId="1" xfId="0" applyNumberFormat="1" applyFont="1" applyFill="1" applyBorder="1" applyAlignment="1">
      <alignment horizontal="center" vertical="center" wrapText="1"/>
    </xf>
    <xf numFmtId="0" fontId="25" fillId="0" borderId="1" xfId="50" applyFont="1" applyFill="1" applyBorder="1" applyAlignment="1">
      <alignment horizontal="center" vertical="center" wrapText="1"/>
    </xf>
    <xf numFmtId="0" fontId="41" fillId="0" borderId="1" xfId="50" applyFont="1" applyFill="1" applyBorder="1" applyAlignment="1">
      <alignment horizontal="center" vertical="center" wrapText="1"/>
    </xf>
    <xf numFmtId="0" fontId="42" fillId="0" borderId="1" xfId="50" applyFont="1" applyFill="1" applyBorder="1" applyAlignment="1">
      <alignment horizontal="center" vertical="center" wrapText="1"/>
    </xf>
    <xf numFmtId="177" fontId="42" fillId="0" borderId="1" xfId="50" applyNumberFormat="1" applyFont="1" applyFill="1" applyBorder="1" applyAlignment="1">
      <alignment horizontal="center" vertical="center" wrapText="1"/>
    </xf>
    <xf numFmtId="180" fontId="43" fillId="0" borderId="1" xfId="0" applyNumberFormat="1" applyFont="1" applyFill="1" applyBorder="1" applyAlignment="1">
      <alignment horizontal="center" vertical="center" wrapText="1"/>
    </xf>
    <xf numFmtId="180" fontId="42" fillId="0" borderId="1" xfId="50" applyNumberFormat="1" applyFont="1" applyFill="1" applyBorder="1" applyAlignment="1">
      <alignment horizontal="center" vertical="center" wrapText="1"/>
    </xf>
    <xf numFmtId="0" fontId="17" fillId="0" borderId="1" xfId="5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1" xfId="0" applyFont="1" applyFill="1" applyBorder="1" applyAlignment="1">
      <alignment horizontal="center" vertical="center"/>
    </xf>
    <xf numFmtId="180" fontId="44" fillId="0" borderId="1" xfId="0" applyNumberFormat="1" applyFont="1" applyFill="1" applyBorder="1" applyAlignment="1">
      <alignment horizontal="center" vertical="center"/>
    </xf>
    <xf numFmtId="0" fontId="17" fillId="0" borderId="1" xfId="0" applyFont="1" applyFill="1" applyBorder="1" applyAlignment="1">
      <alignment horizontal="center" vertical="center" wrapText="1"/>
    </xf>
    <xf numFmtId="179" fontId="42" fillId="0" borderId="1" xfId="0" applyNumberFormat="1" applyFont="1" applyFill="1" applyBorder="1" applyAlignment="1">
      <alignment horizontal="center" vertical="center" wrapText="1"/>
    </xf>
    <xf numFmtId="179" fontId="42" fillId="0" borderId="1" xfId="56" applyNumberFormat="1" applyFont="1" applyFill="1" applyBorder="1" applyAlignment="1">
      <alignment horizontal="center" vertical="center" wrapText="1"/>
    </xf>
    <xf numFmtId="177" fontId="42" fillId="0" borderId="1" xfId="56" applyNumberFormat="1" applyFont="1" applyFill="1" applyBorder="1" applyAlignment="1">
      <alignment horizontal="center" vertical="center" wrapText="1"/>
    </xf>
    <xf numFmtId="177" fontId="42" fillId="0" borderId="1" xfId="60" applyNumberFormat="1" applyFont="1" applyFill="1" applyBorder="1" applyAlignment="1">
      <alignment horizontal="center" vertical="center" wrapText="1"/>
    </xf>
    <xf numFmtId="177" fontId="41" fillId="0" borderId="1" xfId="50" applyNumberFormat="1" applyFont="1" applyFill="1" applyBorder="1" applyAlignment="1">
      <alignment horizontal="center" vertical="center" wrapText="1"/>
    </xf>
    <xf numFmtId="179" fontId="41" fillId="0" borderId="1" xfId="56" applyNumberFormat="1" applyFont="1" applyFill="1" applyBorder="1" applyAlignment="1">
      <alignment horizontal="center" vertical="center" wrapText="1"/>
    </xf>
    <xf numFmtId="179" fontId="41" fillId="0" borderId="1" xfId="50" applyNumberFormat="1" applyFont="1" applyFill="1" applyBorder="1" applyAlignment="1">
      <alignment horizontal="center" vertical="center" wrapText="1"/>
    </xf>
    <xf numFmtId="0" fontId="17" fillId="0" borderId="1" xfId="0" applyFont="1" applyBorder="1" applyAlignment="1">
      <alignment horizontal="center" vertical="center" wrapText="1"/>
    </xf>
    <xf numFmtId="179" fontId="42" fillId="0" borderId="1" xfId="50" applyNumberFormat="1" applyFont="1" applyFill="1" applyBorder="1" applyAlignment="1">
      <alignment horizontal="center" vertical="center" wrapText="1"/>
    </xf>
    <xf numFmtId="0" fontId="17" fillId="0" borderId="1" xfId="0" applyFont="1" applyBorder="1" applyAlignment="1">
      <alignment horizontal="left" vertical="center" wrapText="1"/>
    </xf>
    <xf numFmtId="179" fontId="17" fillId="0" borderId="1" xfId="0" applyNumberFormat="1" applyFont="1" applyBorder="1" applyAlignment="1">
      <alignment horizontal="center" vertical="center" wrapText="1"/>
    </xf>
    <xf numFmtId="0" fontId="45"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2" fontId="7" fillId="0" borderId="1" xfId="0" applyNumberFormat="1" applyFont="1" applyBorder="1" applyAlignment="1">
      <alignment horizontal="center" vertical="center" wrapText="1"/>
    </xf>
    <xf numFmtId="179" fontId="7" fillId="0" borderId="1" xfId="60" applyNumberFormat="1" applyFont="1" applyFill="1" applyBorder="1" applyAlignment="1">
      <alignment horizontal="center" vertical="center" wrapText="1"/>
    </xf>
    <xf numFmtId="179" fontId="14" fillId="0" borderId="1" xfId="56" applyNumberFormat="1" applyFont="1" applyFill="1" applyBorder="1" applyAlignment="1">
      <alignment horizontal="center" vertical="center" wrapText="1"/>
    </xf>
    <xf numFmtId="0" fontId="7" fillId="0" borderId="1" xfId="48" applyFont="1" applyBorder="1" applyAlignment="1">
      <alignment horizontal="center" vertical="center" wrapText="1"/>
    </xf>
    <xf numFmtId="0" fontId="7" fillId="0" borderId="1" xfId="48" applyFont="1" applyBorder="1" applyAlignment="1">
      <alignment horizontal="left" vertical="center" wrapText="1"/>
    </xf>
    <xf numFmtId="0" fontId="17" fillId="0" borderId="1" xfId="0" applyFont="1" applyFill="1" applyBorder="1" applyAlignment="1">
      <alignment horizontal="center" vertical="center"/>
    </xf>
    <xf numFmtId="0" fontId="43" fillId="0" borderId="1" xfId="0" applyNumberFormat="1" applyFont="1" applyFill="1" applyBorder="1" applyAlignment="1">
      <alignment horizontal="center" vertical="center" wrapText="1"/>
    </xf>
    <xf numFmtId="0" fontId="44" fillId="0" borderId="1" xfId="0" applyFont="1" applyFill="1" applyBorder="1" applyAlignment="1">
      <alignment vertical="center" wrapText="1"/>
    </xf>
    <xf numFmtId="0" fontId="25" fillId="0" borderId="1" xfId="0" applyFont="1" applyFill="1" applyBorder="1" applyAlignment="1">
      <alignment horizontal="center" vertical="center"/>
    </xf>
    <xf numFmtId="179" fontId="17" fillId="0" borderId="1" xfId="0" applyNumberFormat="1" applyFont="1" applyBorder="1" applyAlignment="1">
      <alignment horizontal="center" vertical="center"/>
    </xf>
    <xf numFmtId="0" fontId="17" fillId="0" borderId="1" xfId="0" applyFont="1" applyFill="1" applyBorder="1" applyAlignment="1">
      <alignment horizontal="left" vertical="center" wrapText="1"/>
    </xf>
    <xf numFmtId="57" fontId="17" fillId="0" borderId="1" xfId="0" applyNumberFormat="1" applyFont="1" applyFill="1" applyBorder="1" applyAlignment="1">
      <alignment horizontal="center" vertical="center" wrapText="1"/>
    </xf>
    <xf numFmtId="0" fontId="26" fillId="0" borderId="1" xfId="0" applyFont="1" applyFill="1" applyBorder="1" applyAlignment="1">
      <alignment vertical="center" wrapText="1"/>
    </xf>
    <xf numFmtId="0" fontId="46" fillId="0" borderId="1" xfId="0" applyFont="1" applyFill="1" applyBorder="1" applyAlignment="1">
      <alignment vertical="center" wrapText="1"/>
    </xf>
    <xf numFmtId="0" fontId="5" fillId="0" borderId="0" xfId="0" applyFont="1" applyFill="1" applyAlignment="1">
      <alignment vertical="center" wrapText="1"/>
    </xf>
    <xf numFmtId="0" fontId="14" fillId="0" borderId="1" xfId="0" applyFont="1" applyFill="1" applyBorder="1" applyAlignment="1">
      <alignment horizontal="left" vertical="center" wrapText="1"/>
    </xf>
    <xf numFmtId="57" fontId="14" fillId="0" borderId="1" xfId="0" applyNumberFormat="1" applyFont="1" applyFill="1" applyBorder="1" applyAlignment="1">
      <alignment horizontal="center" vertical="center" wrapText="1"/>
    </xf>
    <xf numFmtId="0" fontId="7" fillId="0" borderId="1" xfId="48" applyFont="1" applyBorder="1" applyAlignment="1">
      <alignment vertical="center" wrapText="1"/>
    </xf>
    <xf numFmtId="0" fontId="47" fillId="0" borderId="1" xfId="0" applyFont="1" applyFill="1" applyBorder="1" applyAlignment="1">
      <alignment horizontal="center" vertical="center" wrapText="1"/>
    </xf>
    <xf numFmtId="0" fontId="48" fillId="0" borderId="1" xfId="0" applyFont="1" applyFill="1" applyBorder="1" applyAlignment="1">
      <alignment horizontal="center" wrapText="1"/>
    </xf>
    <xf numFmtId="1" fontId="14" fillId="0" borderId="1" xfId="62" applyNumberFormat="1" applyFont="1" applyFill="1" applyBorder="1" applyAlignment="1">
      <alignment horizontal="center" vertical="center" wrapText="1"/>
    </xf>
    <xf numFmtId="0" fontId="7" fillId="0" borderId="1" xfId="68" applyFont="1" applyBorder="1" applyAlignment="1">
      <alignment vertical="center" wrapText="1"/>
    </xf>
    <xf numFmtId="0" fontId="7" fillId="0" borderId="1" xfId="68" applyFont="1" applyBorder="1" applyAlignment="1">
      <alignment horizontal="left" vertical="center" wrapText="1"/>
    </xf>
    <xf numFmtId="0" fontId="7" fillId="0" borderId="1" xfId="68" applyFont="1" applyBorder="1" applyAlignment="1">
      <alignment horizontal="center" vertical="center" wrapText="1"/>
    </xf>
    <xf numFmtId="0" fontId="7" fillId="0" borderId="1" xfId="70" applyFont="1" applyBorder="1" applyAlignment="1">
      <alignment horizontal="center" vertical="center" wrapText="1"/>
    </xf>
    <xf numFmtId="0" fontId="34" fillId="0" borderId="1" xfId="50" applyFont="1" applyFill="1" applyBorder="1" applyAlignment="1">
      <alignment horizontal="left" vertical="center" wrapText="1"/>
    </xf>
    <xf numFmtId="0" fontId="7" fillId="0" borderId="1" xfId="71" applyFont="1" applyBorder="1" applyAlignment="1">
      <alignment horizontal="left" vertical="center" wrapText="1"/>
    </xf>
    <xf numFmtId="0" fontId="36" fillId="0" borderId="1" xfId="69" applyFont="1" applyBorder="1" applyAlignment="1">
      <alignment horizontal="center" vertical="center" wrapText="1"/>
    </xf>
    <xf numFmtId="0" fontId="37" fillId="0" borderId="1" xfId="69" applyFont="1" applyBorder="1" applyAlignment="1">
      <alignment horizontal="center" vertical="center" wrapText="1"/>
    </xf>
    <xf numFmtId="0" fontId="7" fillId="0" borderId="1" xfId="56" applyFont="1" applyFill="1" applyBorder="1" applyAlignment="1">
      <alignment horizontal="center" vertical="center" wrapText="1"/>
    </xf>
    <xf numFmtId="0" fontId="37" fillId="0" borderId="1" xfId="71" applyFont="1" applyBorder="1" applyAlignment="1">
      <alignment horizontal="left" vertical="center" wrapText="1"/>
    </xf>
    <xf numFmtId="179" fontId="34" fillId="0" borderId="1" xfId="56" applyNumberFormat="1" applyFont="1" applyFill="1" applyBorder="1" applyAlignment="1">
      <alignment horizontal="left" vertical="center" wrapText="1"/>
    </xf>
    <xf numFmtId="0" fontId="49" fillId="0" borderId="1" xfId="0" applyFont="1" applyFill="1" applyBorder="1" applyAlignment="1">
      <alignment horizontal="center" vertical="center" wrapText="1"/>
    </xf>
    <xf numFmtId="0" fontId="7" fillId="0" borderId="1" xfId="55" applyNumberFormat="1" applyFont="1" applyFill="1" applyBorder="1" applyAlignment="1">
      <alignment horizontal="center" vertical="center" wrapText="1"/>
    </xf>
    <xf numFmtId="0" fontId="14" fillId="0" borderId="1" xfId="55" applyNumberFormat="1" applyFont="1" applyFill="1" applyBorder="1" applyAlignment="1">
      <alignment horizontal="center" vertical="center" wrapText="1"/>
    </xf>
    <xf numFmtId="0" fontId="17" fillId="0" borderId="1" xfId="55" applyNumberFormat="1" applyFont="1" applyFill="1" applyBorder="1" applyAlignment="1">
      <alignment horizontal="center" vertical="center" wrapText="1"/>
    </xf>
    <xf numFmtId="0" fontId="7" fillId="0" borderId="1" xfId="0" applyFont="1" applyBorder="1" applyAlignment="1">
      <alignment vertical="center" wrapText="1"/>
    </xf>
    <xf numFmtId="0" fontId="36" fillId="0" borderId="1" xfId="69" applyFont="1" applyBorder="1" applyAlignment="1">
      <alignment vertical="center" wrapText="1"/>
    </xf>
    <xf numFmtId="0" fontId="37" fillId="0" borderId="1" xfId="69" applyFont="1" applyBorder="1" applyAlignment="1">
      <alignment horizontal="left" vertical="center" wrapText="1"/>
    </xf>
    <xf numFmtId="0" fontId="37" fillId="0" borderId="1" xfId="69" applyFont="1" applyBorder="1" applyAlignment="1">
      <alignment vertical="center" wrapText="1"/>
    </xf>
    <xf numFmtId="178" fontId="7" fillId="0" borderId="1" xfId="68" applyNumberFormat="1" applyFont="1" applyFill="1" applyBorder="1" applyAlignment="1">
      <alignment horizontal="left" vertical="center" wrapText="1"/>
    </xf>
    <xf numFmtId="0" fontId="50" fillId="0" borderId="1" xfId="0" applyFont="1" applyFill="1" applyBorder="1" applyAlignment="1">
      <alignment horizontal="center" vertical="center" wrapText="1"/>
    </xf>
    <xf numFmtId="179" fontId="36" fillId="0" borderId="1" xfId="0" applyNumberFormat="1" applyFont="1" applyFill="1" applyBorder="1" applyAlignment="1">
      <alignment horizontal="left" vertical="center" wrapText="1"/>
    </xf>
    <xf numFmtId="184" fontId="7" fillId="0" borderId="1" xfId="62" applyNumberFormat="1" applyFont="1" applyFill="1" applyBorder="1" applyAlignment="1">
      <alignment horizontal="center" vertical="center" wrapText="1"/>
    </xf>
    <xf numFmtId="179" fontId="7" fillId="0" borderId="1" xfId="0" applyNumberFormat="1" applyFont="1" applyFill="1" applyBorder="1" applyAlignment="1">
      <alignment horizontal="left" vertical="center" wrapText="1"/>
    </xf>
    <xf numFmtId="31" fontId="7" fillId="0" borderId="1" xfId="0" applyNumberFormat="1" applyFont="1" applyFill="1" applyBorder="1" applyAlignment="1">
      <alignment vertical="center" wrapText="1"/>
    </xf>
    <xf numFmtId="179" fontId="36" fillId="0" borderId="1" xfId="0" applyNumberFormat="1" applyFont="1" applyFill="1" applyBorder="1" applyAlignment="1">
      <alignment horizontal="center" vertical="center" wrapText="1"/>
    </xf>
    <xf numFmtId="179" fontId="51" fillId="0" borderId="1" xfId="0" applyNumberFormat="1" applyFont="1" applyFill="1" applyBorder="1" applyAlignment="1">
      <alignment horizontal="center" vertical="center" wrapText="1"/>
    </xf>
    <xf numFmtId="0" fontId="50" fillId="0" borderId="1" xfId="0" applyFont="1" applyFill="1" applyBorder="1" applyAlignment="1">
      <alignment vertical="center" wrapText="1"/>
    </xf>
    <xf numFmtId="0" fontId="7" fillId="0" borderId="0" xfId="0" applyFont="1" applyAlignment="1">
      <alignment horizontal="center" vertical="center" wrapText="1"/>
    </xf>
    <xf numFmtId="57" fontId="7" fillId="0" borderId="1" xfId="0" applyNumberFormat="1" applyFont="1" applyBorder="1" applyAlignment="1">
      <alignment vertical="center" wrapText="1"/>
    </xf>
    <xf numFmtId="1" fontId="17" fillId="0" borderId="1" xfId="62" applyNumberFormat="1" applyFont="1" applyFill="1" applyBorder="1" applyAlignment="1">
      <alignment horizontal="center" vertical="center" wrapText="1"/>
    </xf>
    <xf numFmtId="0" fontId="52" fillId="0" borderId="1" xfId="0" applyFont="1" applyFill="1" applyBorder="1" applyAlignment="1">
      <alignment horizontal="center" vertical="center" wrapText="1"/>
    </xf>
    <xf numFmtId="0" fontId="0" fillId="0" borderId="1" xfId="68" applyFont="1" applyBorder="1" applyAlignment="1">
      <alignment vertical="center" wrapText="1"/>
    </xf>
    <xf numFmtId="1" fontId="7" fillId="0" borderId="1" xfId="62" applyNumberFormat="1" applyFont="1" applyFill="1" applyBorder="1" applyAlignment="1">
      <alignment horizontal="center" vertical="center" wrapText="1"/>
    </xf>
    <xf numFmtId="180" fontId="17" fillId="0" borderId="1" xfId="0" applyNumberFormat="1" applyFont="1" applyFill="1" applyBorder="1" applyAlignment="1">
      <alignment horizontal="center" vertical="center" wrapText="1"/>
    </xf>
    <xf numFmtId="0" fontId="7" fillId="2" borderId="1" xfId="0" applyFont="1" applyFill="1" applyBorder="1" applyAlignment="1">
      <alignment vertical="center" wrapText="1"/>
    </xf>
    <xf numFmtId="0" fontId="17" fillId="0" borderId="0" xfId="0" applyFont="1" applyFill="1" applyBorder="1" applyAlignment="1">
      <alignment horizontal="center" vertical="center" wrapText="1"/>
    </xf>
    <xf numFmtId="177" fontId="17" fillId="0" borderId="1" xfId="50" applyNumberFormat="1" applyFont="1" applyFill="1" applyBorder="1" applyAlignment="1">
      <alignment horizontal="center" vertical="center" wrapText="1"/>
    </xf>
    <xf numFmtId="43" fontId="18" fillId="0" borderId="1" xfId="7" applyNumberFormat="1" applyFont="1" applyFill="1" applyBorder="1" applyAlignment="1">
      <alignment horizontal="center" vertical="center" wrapText="1"/>
    </xf>
    <xf numFmtId="180" fontId="7" fillId="0" borderId="1" xfId="50" applyNumberFormat="1" applyFont="1" applyFill="1" applyBorder="1" applyAlignment="1">
      <alignment horizontal="center" vertical="center" wrapText="1"/>
    </xf>
    <xf numFmtId="31" fontId="7" fillId="0" borderId="1" xfId="0" applyNumberFormat="1" applyFont="1" applyFill="1" applyBorder="1" applyAlignment="1">
      <alignment horizontal="center" vertical="center" wrapText="1"/>
    </xf>
    <xf numFmtId="177" fontId="18" fillId="0" borderId="1" xfId="50" applyNumberFormat="1" applyFont="1" applyFill="1" applyBorder="1" applyAlignment="1">
      <alignment horizontal="left" vertical="center" wrapText="1"/>
    </xf>
    <xf numFmtId="0" fontId="7" fillId="0" borderId="1" xfId="48" applyFont="1" applyFill="1" applyBorder="1" applyAlignment="1">
      <alignment vertical="center" wrapText="1"/>
    </xf>
    <xf numFmtId="0" fontId="53" fillId="0" borderId="0" xfId="0" applyFont="1" applyAlignment="1">
      <alignment horizontal="justify" wrapText="1"/>
    </xf>
    <xf numFmtId="0" fontId="7" fillId="0" borderId="1" xfId="50" applyFont="1" applyFill="1" applyBorder="1" applyAlignment="1">
      <alignment horizontal="left" vertical="center" wrapText="1"/>
    </xf>
    <xf numFmtId="0" fontId="0" fillId="2" borderId="1" xfId="0" applyFont="1" applyFill="1" applyBorder="1" applyAlignment="1">
      <alignment vertical="center" wrapText="1"/>
    </xf>
    <xf numFmtId="9" fontId="7" fillId="0" borderId="1" xfId="0" applyNumberFormat="1" applyFont="1" applyFill="1" applyBorder="1" applyAlignment="1">
      <alignment vertical="center" wrapText="1"/>
    </xf>
    <xf numFmtId="0" fontId="27" fillId="0" borderId="0" xfId="0" applyFont="1" applyFill="1" applyAlignment="1">
      <alignment vertical="center" wrapText="1"/>
    </xf>
    <xf numFmtId="0" fontId="33" fillId="0" borderId="0" xfId="0" applyFont="1" applyFill="1" applyBorder="1" applyAlignment="1">
      <alignment vertical="center"/>
    </xf>
    <xf numFmtId="0" fontId="0" fillId="0" borderId="0" xfId="0" applyFont="1" applyFill="1" applyBorder="1" applyAlignment="1">
      <alignment vertical="center"/>
    </xf>
    <xf numFmtId="179" fontId="33" fillId="0" borderId="1" xfId="56" applyNumberFormat="1" applyFont="1" applyFill="1" applyBorder="1" applyAlignment="1">
      <alignment horizontal="center" vertical="center" wrapText="1"/>
    </xf>
    <xf numFmtId="179" fontId="33" fillId="0" borderId="1" xfId="50" applyNumberFormat="1" applyFont="1" applyFill="1" applyBorder="1" applyAlignment="1">
      <alignment horizontal="center" vertical="center" wrapText="1"/>
    </xf>
    <xf numFmtId="0" fontId="7" fillId="0" borderId="1" xfId="0" applyFont="1" applyFill="1" applyBorder="1" applyAlignment="1">
      <alignment vertical="center"/>
    </xf>
    <xf numFmtId="0" fontId="33" fillId="0" borderId="1" xfId="0" applyFont="1" applyFill="1" applyBorder="1" applyAlignment="1">
      <alignment horizontal="center" vertical="center"/>
    </xf>
    <xf numFmtId="184" fontId="18" fillId="0" borderId="6" xfId="50" applyNumberFormat="1" applyFont="1" applyFill="1" applyBorder="1" applyAlignment="1">
      <alignment horizontal="center" vertical="center" wrapText="1"/>
    </xf>
    <xf numFmtId="184" fontId="18" fillId="0" borderId="1" xfId="50" applyNumberFormat="1" applyFont="1" applyFill="1" applyBorder="1" applyAlignment="1">
      <alignment horizontal="center" vertical="center" wrapText="1"/>
    </xf>
    <xf numFmtId="180" fontId="7" fillId="0" borderId="6" xfId="0" applyNumberFormat="1" applyFont="1" applyFill="1" applyBorder="1" applyAlignment="1">
      <alignment horizontal="center" vertical="center"/>
    </xf>
    <xf numFmtId="184" fontId="7" fillId="0" borderId="1" xfId="0" applyNumberFormat="1" applyFont="1" applyFill="1" applyBorder="1" applyAlignment="1">
      <alignment horizontal="center" vertical="center"/>
    </xf>
    <xf numFmtId="180" fontId="7" fillId="0" borderId="6" xfId="0" applyNumberFormat="1" applyFont="1" applyFill="1" applyBorder="1" applyAlignment="1">
      <alignment horizontal="center" vertical="center" wrapText="1"/>
    </xf>
    <xf numFmtId="184" fontId="7" fillId="0" borderId="1" xfId="0" applyNumberFormat="1" applyFont="1" applyFill="1" applyBorder="1" applyAlignment="1">
      <alignment horizontal="center" vertical="center" wrapText="1"/>
    </xf>
    <xf numFmtId="180" fontId="18" fillId="0" borderId="6" xfId="50" applyNumberFormat="1" applyFont="1" applyFill="1" applyBorder="1" applyAlignment="1">
      <alignment horizontal="center" vertical="center" wrapText="1"/>
    </xf>
    <xf numFmtId="0" fontId="7" fillId="0" borderId="1" xfId="46" applyFont="1" applyFill="1" applyBorder="1" applyAlignment="1">
      <alignment horizontal="left" vertical="center" wrapText="1"/>
    </xf>
    <xf numFmtId="0" fontId="7" fillId="0" borderId="1" xfId="67" applyNumberFormat="1" applyFont="1" applyFill="1" applyBorder="1" applyAlignment="1">
      <alignment horizontal="center" vertical="center" wrapText="1"/>
    </xf>
    <xf numFmtId="0" fontId="7" fillId="0" borderId="1" xfId="67" applyFont="1" applyFill="1" applyBorder="1" applyAlignment="1">
      <alignment horizontal="left" vertical="center" wrapText="1"/>
    </xf>
    <xf numFmtId="49" fontId="7" fillId="0" borderId="1" xfId="67" applyNumberFormat="1" applyFont="1" applyFill="1" applyBorder="1" applyAlignment="1" applyProtection="1">
      <alignment horizontal="left" vertical="center" wrapText="1"/>
    </xf>
    <xf numFmtId="0" fontId="7" fillId="0" borderId="1" xfId="67" applyFont="1" applyFill="1" applyBorder="1" applyAlignment="1">
      <alignment horizontal="center" vertical="center" wrapText="1"/>
    </xf>
    <xf numFmtId="0" fontId="18" fillId="0" borderId="1" xfId="0" applyFont="1" applyBorder="1" applyAlignment="1">
      <alignment vertical="center" wrapText="1"/>
    </xf>
    <xf numFmtId="0" fontId="7" fillId="2" borderId="1" xfId="0" applyNumberFormat="1" applyFont="1" applyFill="1" applyBorder="1" applyAlignment="1">
      <alignment horizontal="center" vertical="center" wrapText="1"/>
    </xf>
    <xf numFmtId="0" fontId="7" fillId="0" borderId="1" xfId="0" applyFont="1" applyFill="1" applyBorder="1" applyAlignment="1">
      <alignment horizontal="left" vertical="center"/>
    </xf>
    <xf numFmtId="0" fontId="7" fillId="0" borderId="6" xfId="50" applyFont="1" applyFill="1" applyBorder="1" applyAlignment="1">
      <alignment horizontal="center" vertical="center" wrapText="1"/>
    </xf>
    <xf numFmtId="0" fontId="15" fillId="0" borderId="6" xfId="50" applyFont="1" applyFill="1" applyBorder="1" applyAlignment="1">
      <alignment horizontal="center" vertical="center" wrapText="1"/>
    </xf>
    <xf numFmtId="0" fontId="7" fillId="0" borderId="6" xfId="0" applyFont="1" applyFill="1" applyBorder="1" applyAlignment="1">
      <alignment horizontal="center" vertical="center" wrapText="1"/>
    </xf>
    <xf numFmtId="0" fontId="37" fillId="0" borderId="6" xfId="50" applyFont="1" applyFill="1" applyBorder="1" applyAlignment="1">
      <alignment horizontal="center" vertical="center" wrapText="1"/>
    </xf>
    <xf numFmtId="177" fontId="37" fillId="0" borderId="6" xfId="50" applyNumberFormat="1" applyFont="1" applyFill="1" applyBorder="1" applyAlignment="1">
      <alignment horizontal="center" vertical="center" wrapText="1"/>
    </xf>
    <xf numFmtId="0" fontId="36" fillId="0" borderId="6" xfId="0" applyFont="1" applyFill="1" applyBorder="1" applyAlignment="1">
      <alignment horizontal="center" vertical="center" wrapText="1"/>
    </xf>
    <xf numFmtId="0" fontId="36" fillId="0" borderId="6" xfId="0" applyFont="1" applyFill="1" applyBorder="1" applyAlignment="1">
      <alignment horizontal="center" vertical="center"/>
    </xf>
    <xf numFmtId="177" fontId="18" fillId="0" borderId="6" xfId="50" applyNumberFormat="1" applyFont="1" applyFill="1" applyBorder="1" applyAlignment="1">
      <alignment horizontal="center" vertical="center" wrapText="1"/>
    </xf>
    <xf numFmtId="49" fontId="0" fillId="0" borderId="6" xfId="0" applyNumberFormat="1" applyFont="1" applyFill="1" applyBorder="1" applyAlignment="1">
      <alignment horizontal="center" vertical="center" wrapText="1"/>
    </xf>
    <xf numFmtId="0" fontId="0" fillId="0" borderId="6" xfId="0" applyFont="1" applyFill="1" applyBorder="1" applyAlignment="1">
      <alignment horizontal="center" vertical="center" wrapText="1"/>
    </xf>
    <xf numFmtId="0" fontId="18" fillId="0" borderId="6" xfId="50" applyFont="1" applyFill="1" applyBorder="1" applyAlignment="1">
      <alignment horizontal="center" vertical="center" wrapText="1"/>
    </xf>
    <xf numFmtId="0" fontId="8" fillId="0" borderId="6" xfId="0" applyNumberFormat="1" applyFont="1" applyFill="1" applyBorder="1" applyAlignment="1">
      <alignment horizontal="center" vertical="center" wrapText="1"/>
    </xf>
    <xf numFmtId="176" fontId="18" fillId="0" borderId="1" xfId="50" applyNumberFormat="1" applyFont="1" applyFill="1" applyBorder="1" applyAlignment="1">
      <alignment horizontal="center" vertical="center" wrapText="1"/>
    </xf>
    <xf numFmtId="0" fontId="18" fillId="0" borderId="1" xfId="50" applyNumberFormat="1" applyFont="1" applyFill="1" applyBorder="1" applyAlignment="1">
      <alignment horizontal="center" vertical="center" wrapText="1"/>
    </xf>
    <xf numFmtId="176" fontId="34" fillId="0" borderId="1" xfId="50" applyNumberFormat="1" applyFont="1" applyFill="1" applyBorder="1" applyAlignment="1">
      <alignment horizontal="center" vertical="center" wrapText="1"/>
    </xf>
    <xf numFmtId="178" fontId="18" fillId="0" borderId="1" xfId="0" applyNumberFormat="1" applyFont="1" applyFill="1" applyBorder="1" applyAlignment="1">
      <alignment horizontal="center" vertical="center"/>
    </xf>
    <xf numFmtId="179" fontId="18" fillId="0" borderId="6" xfId="50" applyNumberFormat="1" applyFont="1" applyFill="1" applyBorder="1" applyAlignment="1">
      <alignment horizontal="center" vertical="center" wrapText="1"/>
    </xf>
    <xf numFmtId="180" fontId="35" fillId="0" borderId="1" xfId="0" applyNumberFormat="1" applyFont="1" applyFill="1" applyBorder="1" applyAlignment="1">
      <alignment horizontal="center" vertical="center" wrapText="1"/>
    </xf>
    <xf numFmtId="0" fontId="33" fillId="0" borderId="1" xfId="50" applyFont="1" applyFill="1" applyBorder="1" applyAlignment="1">
      <alignment horizontal="center" vertical="center" wrapText="1"/>
    </xf>
    <xf numFmtId="0" fontId="33" fillId="0" borderId="1" xfId="0" applyFont="1" applyFill="1" applyBorder="1" applyAlignment="1">
      <alignment horizontal="center" vertical="center" wrapText="1"/>
    </xf>
    <xf numFmtId="177" fontId="33" fillId="0" borderId="1" xfId="50" applyNumberFormat="1" applyFont="1" applyFill="1" applyBorder="1" applyAlignment="1">
      <alignment horizontal="center" vertical="center" wrapText="1"/>
    </xf>
    <xf numFmtId="180" fontId="33" fillId="0" borderId="1" xfId="0" applyNumberFormat="1" applyFont="1" applyFill="1" applyBorder="1" applyAlignment="1">
      <alignment horizontal="center" vertical="center"/>
    </xf>
    <xf numFmtId="180" fontId="15" fillId="0" borderId="1" xfId="0" applyNumberFormat="1" applyFont="1" applyFill="1" applyBorder="1" applyAlignment="1">
      <alignment horizontal="center" vertical="center"/>
    </xf>
    <xf numFmtId="179" fontId="18" fillId="0" borderId="1" xfId="0" applyNumberFormat="1" applyFont="1" applyFill="1" applyBorder="1" applyAlignment="1">
      <alignment horizontal="center" vertical="center" wrapText="1"/>
    </xf>
    <xf numFmtId="0" fontId="35" fillId="0" borderId="1" xfId="0" applyNumberFormat="1" applyFont="1" applyFill="1" applyBorder="1" applyAlignment="1">
      <alignment horizontal="center" vertical="center" wrapText="1"/>
    </xf>
    <xf numFmtId="0" fontId="33" fillId="0" borderId="1" xfId="0" applyFont="1" applyFill="1" applyBorder="1" applyAlignment="1">
      <alignment vertical="center" wrapText="1"/>
    </xf>
    <xf numFmtId="0" fontId="33" fillId="0" borderId="1" xfId="0" applyFont="1" applyBorder="1" applyAlignment="1">
      <alignment horizontal="center" vertical="center" wrapText="1"/>
    </xf>
    <xf numFmtId="0" fontId="54" fillId="0" borderId="1" xfId="0" applyFont="1" applyFill="1" applyBorder="1" applyAlignment="1">
      <alignment vertical="center" wrapText="1"/>
    </xf>
    <xf numFmtId="0" fontId="7" fillId="0" borderId="6" xfId="0" applyFont="1" applyFill="1" applyBorder="1" applyAlignment="1">
      <alignment horizontal="center" vertical="center"/>
    </xf>
    <xf numFmtId="0" fontId="55" fillId="0" borderId="6" xfId="50" applyFont="1" applyFill="1" applyBorder="1" applyAlignment="1">
      <alignment horizontal="center" vertical="center" wrapText="1"/>
    </xf>
    <xf numFmtId="0" fontId="55" fillId="0" borderId="1" xfId="50" applyFont="1" applyFill="1" applyBorder="1" applyAlignment="1">
      <alignment horizontal="center" vertical="center" wrapText="1"/>
    </xf>
    <xf numFmtId="0" fontId="42" fillId="0" borderId="6" xfId="50" applyFont="1" applyFill="1" applyBorder="1" applyAlignment="1">
      <alignment horizontal="center" vertical="center" wrapText="1"/>
    </xf>
    <xf numFmtId="179" fontId="17" fillId="0" borderId="6" xfId="0" applyNumberFormat="1" applyFont="1" applyBorder="1" applyAlignment="1">
      <alignment horizontal="center" vertical="center"/>
    </xf>
    <xf numFmtId="0" fontId="7" fillId="0" borderId="1" xfId="0" applyFont="1" applyFill="1" applyBorder="1" applyAlignment="1">
      <alignment horizontal="center" wrapText="1"/>
    </xf>
    <xf numFmtId="179" fontId="7" fillId="0" borderId="6" xfId="50" applyNumberFormat="1" applyFont="1" applyFill="1" applyBorder="1" applyAlignment="1">
      <alignment horizontal="center" vertical="center" wrapText="1"/>
    </xf>
    <xf numFmtId="177" fontId="7" fillId="0" borderId="6" xfId="0" applyNumberFormat="1" applyFont="1" applyFill="1" applyBorder="1" applyAlignment="1">
      <alignment horizontal="center" vertical="center" wrapText="1"/>
    </xf>
    <xf numFmtId="0" fontId="7" fillId="0" borderId="1" xfId="69" applyFont="1" applyBorder="1" applyAlignment="1">
      <alignment horizontal="center" vertical="center" wrapText="1"/>
    </xf>
    <xf numFmtId="0" fontId="18" fillId="0" borderId="1" xfId="69" applyFont="1" applyBorder="1" applyAlignment="1">
      <alignment horizontal="center" vertical="center" wrapText="1"/>
    </xf>
    <xf numFmtId="0" fontId="18" fillId="0" borderId="1" xfId="71" applyFont="1" applyBorder="1" applyAlignment="1">
      <alignment horizontal="left" vertical="center" wrapText="1"/>
    </xf>
    <xf numFmtId="49" fontId="33" fillId="0" borderId="1" xfId="56" applyNumberFormat="1" applyFont="1" applyFill="1" applyBorder="1" applyAlignment="1">
      <alignment horizontal="center" vertical="center" wrapText="1"/>
    </xf>
    <xf numFmtId="49" fontId="33" fillId="0" borderId="1" xfId="50" applyNumberFormat="1" applyFont="1" applyFill="1" applyBorder="1" applyAlignment="1">
      <alignment horizontal="center" vertical="center" wrapText="1"/>
    </xf>
    <xf numFmtId="0" fontId="7" fillId="0" borderId="1" xfId="69" applyFont="1" applyBorder="1" applyAlignment="1">
      <alignment vertical="center" wrapText="1"/>
    </xf>
    <xf numFmtId="0" fontId="18" fillId="0" borderId="1" xfId="69" applyFont="1" applyBorder="1" applyAlignment="1">
      <alignment horizontal="left" vertical="center" wrapText="1"/>
    </xf>
    <xf numFmtId="0" fontId="18" fillId="0" borderId="1" xfId="69" applyFont="1" applyBorder="1" applyAlignment="1">
      <alignment vertical="center" wrapText="1"/>
    </xf>
    <xf numFmtId="57" fontId="33" fillId="0" borderId="1" xfId="0" applyNumberFormat="1" applyFont="1" applyFill="1" applyBorder="1" applyAlignment="1">
      <alignment horizontal="center" vertical="center" wrapText="1"/>
    </xf>
    <xf numFmtId="180" fontId="33" fillId="0" borderId="1" xfId="50" applyNumberFormat="1" applyFont="1" applyFill="1" applyBorder="1" applyAlignment="1">
      <alignment horizontal="center" vertical="center" wrapText="1"/>
    </xf>
    <xf numFmtId="179" fontId="50" fillId="0" borderId="1" xfId="0" applyNumberFormat="1" applyFont="1" applyFill="1" applyBorder="1" applyAlignment="1">
      <alignment horizontal="center" vertical="center" wrapText="1"/>
    </xf>
    <xf numFmtId="179" fontId="7" fillId="0" borderId="6" xfId="0" applyNumberFormat="1" applyFont="1" applyFill="1" applyBorder="1" applyAlignment="1">
      <alignment horizontal="center" vertical="center" wrapText="1"/>
    </xf>
    <xf numFmtId="49" fontId="33" fillId="0" borderId="1" xfId="0" applyNumberFormat="1" applyFont="1" applyFill="1" applyBorder="1" applyAlignment="1">
      <alignment horizontal="center" vertical="center" wrapText="1"/>
    </xf>
    <xf numFmtId="0" fontId="33" fillId="0" borderId="1" xfId="0" applyFont="1" applyFill="1" applyBorder="1" applyAlignment="1">
      <alignment vertical="center"/>
    </xf>
    <xf numFmtId="0" fontId="7" fillId="0" borderId="6" xfId="0" applyFont="1" applyBorder="1" applyAlignment="1">
      <alignment horizontal="center" vertical="center" wrapText="1"/>
    </xf>
    <xf numFmtId="49" fontId="7" fillId="2" borderId="1" xfId="50" applyNumberFormat="1" applyFont="1" applyFill="1" applyBorder="1" applyAlignment="1">
      <alignment horizontal="center" vertical="center" wrapText="1"/>
    </xf>
    <xf numFmtId="0" fontId="7" fillId="0" borderId="6" xfId="0" applyFont="1" applyFill="1" applyBorder="1" applyAlignment="1">
      <alignment vertical="center" wrapText="1"/>
    </xf>
    <xf numFmtId="0" fontId="56" fillId="0" borderId="0" xfId="0" applyFont="1" applyFill="1" applyBorder="1" applyAlignment="1">
      <alignment horizontal="center" vertical="center"/>
    </xf>
    <xf numFmtId="0" fontId="23" fillId="2" borderId="0" xfId="0" applyFont="1" applyFill="1" applyAlignment="1">
      <alignment vertical="center"/>
    </xf>
    <xf numFmtId="0" fontId="23" fillId="2" borderId="0" xfId="0" applyFont="1" applyFill="1" applyBorder="1" applyAlignment="1">
      <alignment horizontal="center" vertical="center" wrapText="1"/>
    </xf>
    <xf numFmtId="0" fontId="14" fillId="2" borderId="0" xfId="0" applyFont="1" applyFill="1" applyBorder="1" applyAlignment="1">
      <alignment horizontal="center" vertical="center"/>
    </xf>
    <xf numFmtId="0" fontId="23" fillId="2" borderId="0" xfId="0" applyFont="1" applyFill="1" applyAlignment="1">
      <alignment vertical="center" wrapText="1"/>
    </xf>
    <xf numFmtId="0" fontId="14" fillId="2" borderId="0" xfId="0" applyFont="1" applyFill="1" applyBorder="1" applyAlignment="1">
      <alignment horizontal="center" vertical="center" wrapText="1"/>
    </xf>
    <xf numFmtId="0" fontId="48" fillId="0" borderId="0" xfId="0" applyFont="1" applyFill="1" applyAlignment="1">
      <alignment vertical="center" wrapText="1"/>
    </xf>
    <xf numFmtId="184" fontId="14" fillId="2" borderId="1" xfId="0" applyNumberFormat="1" applyFont="1" applyFill="1" applyBorder="1" applyAlignment="1">
      <alignment horizontal="center" vertical="center" wrapText="1"/>
    </xf>
    <xf numFmtId="177" fontId="34" fillId="2" borderId="1" xfId="50" applyNumberFormat="1" applyFont="1" applyFill="1" applyBorder="1" applyAlignment="1">
      <alignment horizontal="center" vertical="center" wrapText="1"/>
    </xf>
    <xf numFmtId="177" fontId="35" fillId="0" borderId="1" xfId="56" applyNumberFormat="1" applyFont="1" applyFill="1" applyBorder="1" applyAlignment="1">
      <alignment horizontal="center" vertical="center" wrapText="1"/>
    </xf>
    <xf numFmtId="0" fontId="35" fillId="2" borderId="1" xfId="0" applyFont="1" applyFill="1" applyBorder="1" applyAlignment="1">
      <alignment horizontal="center" vertical="center" wrapText="1"/>
    </xf>
    <xf numFmtId="179" fontId="34" fillId="2" borderId="1" xfId="56" applyNumberFormat="1" applyFont="1" applyFill="1" applyBorder="1" applyAlignment="1">
      <alignment horizontal="center" vertical="center" wrapText="1"/>
    </xf>
    <xf numFmtId="177" fontId="34" fillId="2" borderId="1" xfId="56" applyNumberFormat="1" applyFont="1" applyFill="1" applyBorder="1" applyAlignment="1">
      <alignment horizontal="center" vertical="center" wrapText="1"/>
    </xf>
    <xf numFmtId="177" fontId="34" fillId="0" borderId="1" xfId="56" applyNumberFormat="1" applyFont="1" applyFill="1" applyBorder="1" applyAlignment="1">
      <alignment horizontal="center" vertical="center" wrapText="1"/>
    </xf>
    <xf numFmtId="49" fontId="34" fillId="2" borderId="1" xfId="50" applyNumberFormat="1" applyFont="1" applyFill="1" applyBorder="1" applyAlignment="1">
      <alignment horizontal="center" vertical="center" wrapText="1"/>
    </xf>
    <xf numFmtId="0" fontId="14" fillId="2" borderId="1" xfId="0" applyFont="1" applyFill="1" applyBorder="1" applyAlignment="1">
      <alignment horizontal="center" vertical="center"/>
    </xf>
    <xf numFmtId="0" fontId="14" fillId="2" borderId="1" xfId="50" applyFont="1" applyFill="1" applyBorder="1" applyAlignment="1">
      <alignment horizontal="center" vertical="center" wrapText="1"/>
    </xf>
    <xf numFmtId="0" fontId="7" fillId="0" borderId="0" xfId="0" applyFont="1" applyFill="1" applyBorder="1" applyAlignment="1">
      <alignment vertical="center" wrapText="1"/>
    </xf>
    <xf numFmtId="0" fontId="48" fillId="0" borderId="0" xfId="0" applyFont="1" applyFill="1" applyBorder="1" applyAlignment="1">
      <alignment vertical="center" wrapText="1"/>
    </xf>
    <xf numFmtId="0" fontId="14" fillId="0" borderId="0" xfId="0" applyNumberFormat="1" applyFont="1" applyFill="1" applyBorder="1" applyAlignment="1">
      <alignment horizontal="center" vertical="center" wrapText="1"/>
    </xf>
    <xf numFmtId="0" fontId="48" fillId="2" borderId="0" xfId="0" applyFont="1" applyFill="1" applyAlignment="1">
      <alignment vertical="center" wrapText="1"/>
    </xf>
    <xf numFmtId="0" fontId="48" fillId="0" borderId="0" xfId="0" applyFont="1" applyFill="1" applyBorder="1" applyAlignment="1">
      <alignment horizontal="center" vertical="center" wrapText="1"/>
    </xf>
    <xf numFmtId="0" fontId="57" fillId="0" borderId="0" xfId="0" applyFont="1" applyFill="1" applyBorder="1" applyAlignment="1">
      <alignment horizontal="center" vertical="center" wrapText="1"/>
    </xf>
    <xf numFmtId="180" fontId="48" fillId="0" borderId="0" xfId="0" applyNumberFormat="1" applyFont="1" applyFill="1" applyBorder="1" applyAlignment="1">
      <alignment horizontal="center" vertical="center" wrapText="1"/>
    </xf>
    <xf numFmtId="184" fontId="7" fillId="0" borderId="0" xfId="0" applyNumberFormat="1" applyFont="1" applyFill="1" applyBorder="1" applyAlignment="1">
      <alignment horizontal="center" vertical="center"/>
    </xf>
    <xf numFmtId="0" fontId="58" fillId="0" borderId="1" xfId="0" applyFont="1" applyFill="1" applyBorder="1" applyAlignment="1">
      <alignment vertical="center" wrapText="1"/>
    </xf>
    <xf numFmtId="0" fontId="21" fillId="0" borderId="0" xfId="0" applyFont="1" applyFill="1" applyBorder="1" applyAlignment="1">
      <alignment horizontal="center" vertical="center" wrapText="1"/>
    </xf>
    <xf numFmtId="0" fontId="59" fillId="0" borderId="0" xfId="0" applyFont="1" applyFill="1" applyBorder="1" applyAlignment="1">
      <alignment horizontal="center" vertical="center" wrapText="1"/>
    </xf>
    <xf numFmtId="0" fontId="21" fillId="2" borderId="0" xfId="0" applyFont="1" applyFill="1" applyAlignment="1">
      <alignment vertical="center" wrapText="1"/>
    </xf>
    <xf numFmtId="0" fontId="48" fillId="0" borderId="0" xfId="0" applyFont="1" applyAlignment="1">
      <alignment vertical="center" wrapText="1"/>
    </xf>
    <xf numFmtId="0" fontId="48" fillId="2" borderId="0" xfId="0" applyFont="1" applyFill="1" applyBorder="1" applyAlignment="1">
      <alignment vertical="center" wrapText="1"/>
    </xf>
    <xf numFmtId="0" fontId="21" fillId="2" borderId="0" xfId="0" applyFont="1" applyFill="1" applyBorder="1" applyAlignment="1">
      <alignment horizontal="center" vertical="center" wrapText="1"/>
    </xf>
    <xf numFmtId="49" fontId="48" fillId="0" borderId="0" xfId="0" applyNumberFormat="1" applyFont="1" applyFill="1" applyBorder="1" applyAlignment="1">
      <alignment horizontal="center" vertical="center" wrapText="1"/>
    </xf>
    <xf numFmtId="0" fontId="60" fillId="0" borderId="1" xfId="50" applyFont="1" applyFill="1" applyBorder="1" applyAlignment="1">
      <alignment horizontal="center" vertical="center" wrapText="1"/>
    </xf>
    <xf numFmtId="180" fontId="17" fillId="0" borderId="1" xfId="0" applyNumberFormat="1" applyFont="1" applyFill="1" applyBorder="1" applyAlignment="1">
      <alignment horizontal="center" vertical="center"/>
    </xf>
    <xf numFmtId="49" fontId="7" fillId="0" borderId="1" xfId="56" applyNumberFormat="1" applyFont="1" applyFill="1" applyBorder="1" applyAlignment="1">
      <alignment horizontal="center" vertical="center" wrapText="1"/>
    </xf>
    <xf numFmtId="49" fontId="14" fillId="2" borderId="1" xfId="50" applyNumberFormat="1" applyFont="1" applyFill="1" applyBorder="1" applyAlignment="1">
      <alignment horizontal="center" vertical="center" wrapText="1"/>
    </xf>
    <xf numFmtId="0" fontId="17" fillId="0" borderId="1" xfId="0" applyFont="1" applyFill="1" applyBorder="1" applyAlignment="1">
      <alignment vertical="center" wrapText="1"/>
    </xf>
    <xf numFmtId="0" fontId="34" fillId="2" borderId="1" xfId="50"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0" fontId="60" fillId="0" borderId="1" xfId="0" applyFont="1" applyFill="1" applyBorder="1" applyAlignment="1">
      <alignment horizontal="center" vertical="center"/>
    </xf>
    <xf numFmtId="0" fontId="57" fillId="0" borderId="0" xfId="0" applyFont="1" applyFill="1" applyBorder="1" applyAlignment="1">
      <alignment horizontal="center" vertical="center"/>
    </xf>
    <xf numFmtId="179" fontId="48" fillId="0" borderId="0" xfId="50" applyNumberFormat="1" applyFont="1" applyFill="1" applyBorder="1" applyAlignment="1">
      <alignment horizontal="center" vertical="center" wrapText="1"/>
    </xf>
    <xf numFmtId="179" fontId="7" fillId="0" borderId="0" xfId="50" applyNumberFormat="1" applyFont="1" applyFill="1" applyBorder="1" applyAlignment="1">
      <alignment horizontal="center" vertical="center" wrapText="1"/>
    </xf>
    <xf numFmtId="179" fontId="48" fillId="0" borderId="0" xfId="0" applyNumberFormat="1" applyFont="1" applyFill="1" applyBorder="1" applyAlignment="1">
      <alignment horizontal="center" vertical="center" wrapText="1"/>
    </xf>
    <xf numFmtId="179" fontId="7" fillId="0" borderId="0" xfId="0" applyNumberFormat="1" applyFont="1" applyFill="1" applyBorder="1" applyAlignment="1">
      <alignment horizontal="center" vertical="center" wrapText="1"/>
    </xf>
    <xf numFmtId="0" fontId="61" fillId="0" borderId="0" xfId="0" applyFont="1" applyFill="1" applyAlignment="1">
      <alignment horizontal="center" vertical="center" wrapText="1"/>
    </xf>
    <xf numFmtId="0" fontId="61" fillId="0" borderId="0" xfId="0" applyFont="1" applyFill="1" applyAlignment="1">
      <alignment vertical="center" wrapText="1"/>
    </xf>
    <xf numFmtId="0" fontId="58" fillId="0" borderId="1" xfId="0" applyFont="1" applyFill="1" applyBorder="1" applyAlignment="1">
      <alignment horizontal="left" vertical="center" wrapText="1"/>
    </xf>
    <xf numFmtId="0" fontId="61" fillId="0" borderId="0" xfId="0" applyFont="1" applyAlignment="1">
      <alignment vertical="center" wrapText="1"/>
    </xf>
    <xf numFmtId="0" fontId="59" fillId="0" borderId="0" xfId="0" applyFont="1" applyFill="1" applyBorder="1" applyAlignment="1">
      <alignment vertical="center" wrapText="1"/>
    </xf>
    <xf numFmtId="180" fontId="33" fillId="0" borderId="1" xfId="0" applyNumberFormat="1" applyFont="1" applyFill="1" applyBorder="1" applyAlignment="1">
      <alignment horizontal="center" vertical="center" wrapText="1"/>
    </xf>
    <xf numFmtId="0" fontId="62" fillId="0" borderId="0" xfId="0" applyFont="1" applyFill="1" applyBorder="1" applyAlignment="1">
      <alignment vertical="center"/>
    </xf>
    <xf numFmtId="0" fontId="14" fillId="5" borderId="0" xfId="0" applyFont="1" applyFill="1" applyBorder="1" applyAlignment="1">
      <alignment horizontal="center" vertical="center"/>
    </xf>
    <xf numFmtId="0" fontId="50" fillId="0" borderId="0" xfId="0" applyFont="1" applyFill="1" applyBorder="1" applyAlignment="1">
      <alignment horizontal="center" vertical="center"/>
    </xf>
    <xf numFmtId="0" fontId="0" fillId="2" borderId="0" xfId="0" applyFont="1" applyFill="1" applyBorder="1" applyAlignment="1">
      <alignment vertical="center"/>
    </xf>
    <xf numFmtId="0" fontId="0" fillId="0" borderId="0" xfId="0" applyFill="1" applyBorder="1" applyAlignment="1">
      <alignment vertical="center" wrapText="1"/>
    </xf>
    <xf numFmtId="0" fontId="14" fillId="0" borderId="0" xfId="0" applyFont="1" applyFill="1" applyBorder="1" applyAlignment="1">
      <alignment vertical="center"/>
    </xf>
    <xf numFmtId="0" fontId="7" fillId="2" borderId="0" xfId="0" applyFont="1" applyFill="1" applyBorder="1" applyAlignment="1">
      <alignment vertical="center"/>
    </xf>
    <xf numFmtId="0" fontId="27" fillId="0" borderId="0" xfId="0" applyFont="1" applyFill="1" applyBorder="1" applyAlignment="1">
      <alignment vertical="center"/>
    </xf>
    <xf numFmtId="0" fontId="7" fillId="4" borderId="0" xfId="0" applyFont="1" applyFill="1" applyBorder="1" applyAlignment="1">
      <alignment horizontal="center" vertical="center"/>
    </xf>
    <xf numFmtId="0" fontId="13" fillId="0" borderId="0" xfId="50" applyFont="1" applyFill="1" applyAlignment="1">
      <alignment horizontal="center" vertical="center" wrapText="1"/>
    </xf>
    <xf numFmtId="49" fontId="62" fillId="0" borderId="1" xfId="65" applyNumberFormat="1" applyFont="1" applyFill="1" applyBorder="1" applyAlignment="1">
      <alignment horizontal="center" vertical="center" wrapText="1" shrinkToFit="1"/>
    </xf>
    <xf numFmtId="0" fontId="62" fillId="0" borderId="1" xfId="65" applyFont="1" applyFill="1" applyBorder="1" applyAlignment="1">
      <alignment horizontal="center" vertical="center" wrapText="1"/>
    </xf>
    <xf numFmtId="180" fontId="62" fillId="0" borderId="1" xfId="65" applyNumberFormat="1" applyFont="1" applyFill="1" applyBorder="1" applyAlignment="1">
      <alignment horizontal="center" vertical="center" wrapText="1"/>
    </xf>
    <xf numFmtId="180" fontId="62" fillId="0" borderId="7" xfId="65" applyNumberFormat="1" applyFont="1" applyFill="1" applyBorder="1" applyAlignment="1">
      <alignment horizontal="center" vertical="center" wrapText="1"/>
    </xf>
    <xf numFmtId="180" fontId="62" fillId="0" borderId="6" xfId="65" applyNumberFormat="1" applyFont="1" applyFill="1" applyBorder="1" applyAlignment="1">
      <alignment vertical="center" wrapText="1"/>
    </xf>
    <xf numFmtId="0" fontId="62" fillId="0" borderId="7" xfId="65" applyFont="1" applyFill="1" applyBorder="1" applyAlignment="1">
      <alignment horizontal="center" vertical="center" wrapText="1"/>
    </xf>
    <xf numFmtId="0" fontId="62" fillId="0" borderId="8" xfId="65" applyFont="1" applyFill="1" applyBorder="1" applyAlignment="1">
      <alignment horizontal="center" vertical="center" wrapText="1"/>
    </xf>
    <xf numFmtId="180" fontId="62" fillId="0" borderId="1" xfId="65" applyNumberFormat="1" applyFont="1" applyFill="1" applyBorder="1" applyAlignment="1">
      <alignment vertical="center" wrapText="1"/>
    </xf>
    <xf numFmtId="177" fontId="62" fillId="0" borderId="1" xfId="65" applyNumberFormat="1" applyFont="1" applyFill="1" applyBorder="1" applyAlignment="1">
      <alignment horizontal="center" vertical="center" wrapText="1"/>
    </xf>
    <xf numFmtId="49" fontId="7" fillId="0" borderId="1" xfId="65" applyNumberFormat="1" applyFont="1" applyFill="1" applyBorder="1" applyAlignment="1">
      <alignment horizontal="center" vertical="center" wrapText="1" shrinkToFit="1"/>
    </xf>
    <xf numFmtId="0" fontId="7" fillId="0" borderId="1" xfId="65" applyFont="1" applyFill="1" applyBorder="1" applyAlignment="1">
      <alignment horizontal="center" vertical="center" wrapText="1"/>
    </xf>
    <xf numFmtId="180" fontId="7" fillId="0" borderId="1" xfId="65" applyNumberFormat="1" applyFont="1" applyFill="1" applyBorder="1" applyAlignment="1">
      <alignment horizontal="center" vertical="center" wrapText="1"/>
    </xf>
    <xf numFmtId="184" fontId="7" fillId="0" borderId="1" xfId="65" applyNumberFormat="1" applyFont="1" applyFill="1" applyBorder="1" applyAlignment="1">
      <alignment horizontal="center" vertical="center" wrapText="1"/>
    </xf>
    <xf numFmtId="49" fontId="14" fillId="5" borderId="1" xfId="65" applyNumberFormat="1" applyFont="1" applyFill="1" applyBorder="1" applyAlignment="1">
      <alignment horizontal="center" vertical="center" wrapText="1" shrinkToFit="1"/>
    </xf>
    <xf numFmtId="0" fontId="34" fillId="5" borderId="1" xfId="65" applyFont="1" applyFill="1" applyBorder="1" applyAlignment="1">
      <alignment horizontal="center" vertical="center" wrapText="1"/>
    </xf>
    <xf numFmtId="184" fontId="34" fillId="5" borderId="1" xfId="65" applyNumberFormat="1" applyFont="1" applyFill="1" applyBorder="1" applyAlignment="1">
      <alignment horizontal="center" vertical="center" wrapText="1"/>
    </xf>
    <xf numFmtId="0" fontId="18" fillId="0" borderId="1" xfId="50" applyFont="1" applyFill="1" applyBorder="1" applyAlignment="1">
      <alignment horizontal="left" vertical="center" wrapText="1"/>
    </xf>
    <xf numFmtId="177" fontId="34" fillId="5" borderId="1" xfId="65" applyNumberFormat="1" applyFont="1" applyFill="1" applyBorder="1" applyAlignment="1">
      <alignment horizontal="center" vertical="center" wrapText="1"/>
    </xf>
    <xf numFmtId="177" fontId="14" fillId="0" borderId="1" xfId="50" applyNumberFormat="1" applyFont="1" applyFill="1" applyBorder="1" applyAlignment="1">
      <alignment horizontal="center" vertical="center" wrapText="1"/>
    </xf>
    <xf numFmtId="177" fontId="17" fillId="0" borderId="1" xfId="2" applyNumberFormat="1" applyFont="1" applyFill="1" applyBorder="1" applyAlignment="1">
      <alignment horizontal="center" vertical="center" wrapText="1"/>
    </xf>
    <xf numFmtId="0" fontId="63" fillId="0" borderId="1" xfId="0" applyFont="1" applyFill="1" applyBorder="1" applyAlignment="1">
      <alignment horizontal="center" vertical="center" wrapText="1"/>
    </xf>
    <xf numFmtId="0" fontId="63" fillId="0" borderId="1" xfId="0" applyFont="1" applyFill="1" applyBorder="1" applyAlignment="1">
      <alignment horizontal="left" vertical="center" wrapText="1"/>
    </xf>
    <xf numFmtId="0" fontId="14" fillId="0" borderId="1" xfId="0" applyFont="1" applyBorder="1" applyAlignment="1">
      <alignment horizontal="center" vertical="center"/>
    </xf>
    <xf numFmtId="177" fontId="14" fillId="0" borderId="1" xfId="56" applyNumberFormat="1" applyFont="1" applyFill="1" applyBorder="1" applyAlignment="1">
      <alignment horizontal="center" vertical="center" wrapText="1"/>
    </xf>
    <xf numFmtId="177" fontId="17" fillId="2" borderId="1" xfId="2" applyNumberFormat="1" applyFont="1" applyFill="1" applyBorder="1" applyAlignment="1">
      <alignment horizontal="center" vertical="center" wrapText="1"/>
    </xf>
    <xf numFmtId="179" fontId="7" fillId="2" borderId="1" xfId="56" applyNumberFormat="1" applyFont="1" applyFill="1" applyBorder="1" applyAlignment="1">
      <alignment horizontal="center" vertical="center" wrapText="1"/>
    </xf>
    <xf numFmtId="177" fontId="7" fillId="2" borderId="1" xfId="56" applyNumberFormat="1" applyFont="1" applyFill="1" applyBorder="1" applyAlignment="1">
      <alignment horizontal="center" vertical="center" wrapText="1"/>
    </xf>
    <xf numFmtId="177" fontId="7" fillId="2" borderId="1" xfId="50" applyNumberFormat="1" applyFont="1" applyFill="1" applyBorder="1" applyAlignment="1">
      <alignment horizontal="center" vertical="center" wrapText="1"/>
    </xf>
    <xf numFmtId="0" fontId="0" fillId="0" borderId="1" xfId="50" applyFont="1" applyFill="1" applyBorder="1" applyAlignment="1">
      <alignment horizontal="center" vertical="center" wrapText="1"/>
    </xf>
    <xf numFmtId="179" fontId="39" fillId="0" borderId="1" xfId="56" applyNumberFormat="1" applyFont="1" applyFill="1" applyBorder="1" applyAlignment="1">
      <alignment horizontal="center" vertical="center" wrapText="1"/>
    </xf>
    <xf numFmtId="177" fontId="39" fillId="0" borderId="1" xfId="50" applyNumberFormat="1" applyFont="1" applyFill="1" applyBorder="1" applyAlignment="1">
      <alignment horizontal="center" vertical="center" wrapText="1"/>
    </xf>
    <xf numFmtId="0" fontId="0" fillId="6" borderId="1" xfId="50" applyFont="1" applyFill="1" applyBorder="1" applyAlignment="1">
      <alignment horizontal="center" vertical="center" wrapText="1"/>
    </xf>
    <xf numFmtId="179" fontId="39" fillId="6" borderId="1" xfId="56" applyNumberFormat="1" applyFont="1" applyFill="1" applyBorder="1" applyAlignment="1">
      <alignment horizontal="center" vertical="center" wrapText="1"/>
    </xf>
    <xf numFmtId="177" fontId="39" fillId="6" borderId="1" xfId="50" applyNumberFormat="1" applyFont="1" applyFill="1" applyBorder="1" applyAlignment="1">
      <alignment horizontal="center" vertical="center" wrapText="1"/>
    </xf>
    <xf numFmtId="0" fontId="26" fillId="0" borderId="0" xfId="0" applyFont="1" applyAlignment="1">
      <alignment horizontal="center" vertical="center"/>
    </xf>
    <xf numFmtId="177" fontId="39" fillId="0" borderId="1" xfId="56" applyNumberFormat="1" applyFont="1" applyFill="1" applyBorder="1" applyAlignment="1">
      <alignment horizontal="center" vertical="center" wrapText="1"/>
    </xf>
    <xf numFmtId="181" fontId="39" fillId="0" borderId="1" xfId="5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9" fontId="14" fillId="2" borderId="1" xfId="65" applyNumberFormat="1" applyFont="1" applyFill="1" applyBorder="1" applyAlignment="1">
      <alignment horizontal="center" vertical="center" wrapText="1" shrinkToFit="1"/>
    </xf>
    <xf numFmtId="0" fontId="35" fillId="2" borderId="1" xfId="65" applyFont="1" applyFill="1" applyBorder="1" applyAlignment="1">
      <alignment horizontal="center" vertical="center" wrapText="1"/>
    </xf>
    <xf numFmtId="184" fontId="35" fillId="2" borderId="1" xfId="65" applyNumberFormat="1" applyFont="1" applyFill="1" applyBorder="1" applyAlignment="1">
      <alignment horizontal="center" vertical="center" wrapText="1"/>
    </xf>
    <xf numFmtId="177" fontId="35" fillId="2" borderId="1" xfId="65" applyNumberFormat="1" applyFont="1" applyFill="1" applyBorder="1" applyAlignment="1">
      <alignment horizontal="center" vertical="center" wrapText="1"/>
    </xf>
    <xf numFmtId="179" fontId="64" fillId="0" borderId="1" xfId="56" applyNumberFormat="1" applyFont="1" applyFill="1" applyBorder="1" applyAlignment="1">
      <alignment horizontal="center" vertical="center" wrapText="1"/>
    </xf>
    <xf numFmtId="184" fontId="64" fillId="0" borderId="1" xfId="56" applyNumberFormat="1" applyFont="1" applyFill="1" applyBorder="1" applyAlignment="1">
      <alignment horizontal="center" vertical="center" wrapText="1"/>
    </xf>
    <xf numFmtId="0" fontId="6" fillId="0" borderId="1" xfId="50" applyFont="1" applyFill="1" applyBorder="1" applyAlignment="1">
      <alignment horizontal="center" vertical="center" wrapText="1"/>
    </xf>
    <xf numFmtId="179" fontId="6" fillId="0" borderId="1" xfId="56" applyNumberFormat="1" applyFont="1" applyFill="1" applyBorder="1" applyAlignment="1">
      <alignment horizontal="center" vertical="center" wrapText="1"/>
    </xf>
    <xf numFmtId="177" fontId="6" fillId="0" borderId="1" xfId="50" applyNumberFormat="1" applyFont="1" applyFill="1" applyBorder="1" applyAlignment="1">
      <alignment horizontal="center" vertical="center" wrapText="1"/>
    </xf>
    <xf numFmtId="0" fontId="62" fillId="0" borderId="6" xfId="65" applyFont="1" applyFill="1" applyBorder="1" applyAlignment="1">
      <alignment horizontal="center" vertical="center" wrapText="1"/>
    </xf>
    <xf numFmtId="0" fontId="62" fillId="0" borderId="1" xfId="50" applyFont="1" applyFill="1" applyBorder="1" applyAlignment="1">
      <alignment horizontal="center" vertical="center" wrapText="1"/>
    </xf>
    <xf numFmtId="179" fontId="34" fillId="5" borderId="1" xfId="65" applyNumberFormat="1" applyFont="1" applyFill="1" applyBorder="1" applyAlignment="1">
      <alignment horizontal="center" vertical="center" wrapText="1"/>
    </xf>
    <xf numFmtId="0" fontId="34" fillId="5" borderId="1" xfId="50" applyFont="1" applyFill="1" applyBorder="1" applyAlignment="1">
      <alignment horizontal="center" vertical="center" wrapText="1"/>
    </xf>
    <xf numFmtId="179" fontId="18" fillId="0" borderId="1" xfId="50" applyNumberFormat="1" applyFont="1" applyFill="1" applyBorder="1" applyAlignment="1">
      <alignment horizontal="left" vertical="center" wrapText="1"/>
    </xf>
    <xf numFmtId="179" fontId="14" fillId="0" borderId="1" xfId="50" applyNumberFormat="1" applyFont="1" applyFill="1" applyBorder="1" applyAlignment="1">
      <alignment horizontal="center" vertical="center" wrapText="1"/>
    </xf>
    <xf numFmtId="177" fontId="65" fillId="0" borderId="1" xfId="2" applyNumberFormat="1" applyFont="1" applyFill="1" applyBorder="1" applyAlignment="1">
      <alignment horizontal="center" vertical="center" wrapText="1"/>
    </xf>
    <xf numFmtId="0" fontId="0" fillId="0" borderId="1" xfId="0" applyFont="1" applyFill="1" applyBorder="1" applyAlignment="1">
      <alignment vertical="center"/>
    </xf>
    <xf numFmtId="177" fontId="7" fillId="2" borderId="0" xfId="60" applyNumberFormat="1" applyFont="1" applyFill="1" applyBorder="1" applyAlignment="1">
      <alignment horizontal="center" vertical="center" wrapText="1"/>
    </xf>
    <xf numFmtId="179" fontId="39" fillId="0" borderId="1" xfId="50" applyNumberFormat="1" applyFont="1" applyFill="1" applyBorder="1" applyAlignment="1">
      <alignment horizontal="center" vertical="center" wrapText="1"/>
    </xf>
    <xf numFmtId="0" fontId="39" fillId="0" borderId="1" xfId="50" applyFont="1" applyFill="1" applyBorder="1" applyAlignment="1">
      <alignment horizontal="center" vertical="center" wrapText="1"/>
    </xf>
    <xf numFmtId="179" fontId="39" fillId="6" borderId="1" xfId="50" applyNumberFormat="1" applyFont="1" applyFill="1" applyBorder="1" applyAlignment="1">
      <alignment horizontal="center" vertical="center" wrapText="1"/>
    </xf>
    <xf numFmtId="0" fontId="39" fillId="6" borderId="1" xfId="50" applyFont="1" applyFill="1" applyBorder="1" applyAlignment="1">
      <alignment horizontal="center" vertical="center" wrapText="1"/>
    </xf>
    <xf numFmtId="179" fontId="35" fillId="2" borderId="1" xfId="65" applyNumberFormat="1" applyFont="1" applyFill="1" applyBorder="1" applyAlignment="1">
      <alignment horizontal="center" vertical="center" wrapText="1"/>
    </xf>
    <xf numFmtId="0" fontId="35" fillId="2" borderId="1" xfId="50" applyFont="1" applyFill="1" applyBorder="1" applyAlignment="1">
      <alignment horizontal="center" vertical="center" wrapText="1"/>
    </xf>
    <xf numFmtId="179" fontId="35" fillId="0" borderId="1" xfId="50" applyNumberFormat="1" applyFont="1" applyFill="1" applyBorder="1" applyAlignment="1">
      <alignment horizontal="center" vertical="center" wrapText="1"/>
    </xf>
    <xf numFmtId="179" fontId="6" fillId="0" borderId="1" xfId="50" applyNumberFormat="1" applyFont="1" applyFill="1" applyBorder="1" applyAlignment="1">
      <alignment horizontal="center" vertical="center" wrapText="1"/>
    </xf>
    <xf numFmtId="0" fontId="14" fillId="0" borderId="1" xfId="0" applyFont="1" applyFill="1" applyBorder="1" applyAlignment="1">
      <alignment horizontal="center"/>
    </xf>
    <xf numFmtId="179" fontId="33" fillId="0" borderId="1" xfId="56" applyNumberFormat="1" applyFont="1" applyFill="1" applyBorder="1" applyAlignment="1">
      <alignment horizontal="left" vertical="center" wrapText="1"/>
    </xf>
    <xf numFmtId="0" fontId="54" fillId="0" borderId="0" xfId="0" applyFont="1" applyAlignment="1">
      <alignment horizontal="center" wrapText="1"/>
    </xf>
    <xf numFmtId="0" fontId="37" fillId="0" borderId="1" xfId="56" applyFont="1" applyFill="1" applyBorder="1" applyAlignment="1">
      <alignment vertical="center" wrapText="1"/>
    </xf>
    <xf numFmtId="179" fontId="36" fillId="0" borderId="1" xfId="0" applyNumberFormat="1" applyFont="1" applyBorder="1" applyAlignment="1">
      <alignment horizontal="center" vertical="center"/>
    </xf>
    <xf numFmtId="0" fontId="37" fillId="0" borderId="1" xfId="56" applyFont="1" applyFill="1" applyBorder="1" applyAlignment="1">
      <alignment vertical="center"/>
    </xf>
    <xf numFmtId="179" fontId="37" fillId="0" borderId="1" xfId="56" applyNumberFormat="1" applyFont="1" applyFill="1" applyBorder="1" applyAlignment="1">
      <alignment horizontal="left" vertical="center" wrapText="1"/>
    </xf>
    <xf numFmtId="49" fontId="36" fillId="0" borderId="1" xfId="0" applyNumberFormat="1" applyFont="1" applyFill="1" applyBorder="1" applyAlignment="1">
      <alignment vertical="center" wrapText="1"/>
    </xf>
    <xf numFmtId="49" fontId="36" fillId="0" borderId="1" xfId="0" applyNumberFormat="1" applyFont="1" applyFill="1" applyBorder="1" applyAlignment="1">
      <alignment horizontal="center" vertical="center" wrapText="1"/>
    </xf>
    <xf numFmtId="0" fontId="36" fillId="0" borderId="1" xfId="0" applyFont="1" applyBorder="1" applyAlignment="1">
      <alignment horizontal="center" vertical="center" wrapText="1"/>
    </xf>
    <xf numFmtId="182" fontId="18" fillId="0" borderId="1" xfId="50" applyNumberFormat="1" applyFont="1" applyFill="1" applyBorder="1" applyAlignment="1">
      <alignment horizontal="center" vertical="center" wrapText="1"/>
    </xf>
    <xf numFmtId="0" fontId="54" fillId="0" borderId="0" xfId="0" applyFont="1" applyAlignment="1">
      <alignment horizontal="center"/>
    </xf>
    <xf numFmtId="179" fontId="7" fillId="2" borderId="1" xfId="50" applyNumberFormat="1" applyFont="1" applyFill="1" applyBorder="1" applyAlignment="1">
      <alignment horizontal="center" vertical="center" wrapText="1"/>
    </xf>
    <xf numFmtId="1" fontId="7" fillId="2" borderId="1" xfId="62" applyNumberFormat="1" applyFont="1" applyFill="1" applyBorder="1" applyAlignment="1">
      <alignment horizontal="center" vertical="center" wrapText="1"/>
    </xf>
    <xf numFmtId="179" fontId="42" fillId="0" borderId="1" xfId="50" applyNumberFormat="1" applyFont="1" applyFill="1" applyBorder="1" applyAlignment="1">
      <alignment horizontal="left" vertical="center" wrapText="1"/>
    </xf>
    <xf numFmtId="1" fontId="7" fillId="0" borderId="6" xfId="62" applyNumberFormat="1" applyFont="1" applyFill="1" applyBorder="1" applyAlignment="1">
      <alignment horizontal="center" vertical="center" wrapText="1"/>
    </xf>
    <xf numFmtId="0" fontId="36" fillId="0" borderId="1" xfId="0" applyFont="1" applyFill="1" applyBorder="1" applyAlignment="1">
      <alignment vertical="center"/>
    </xf>
    <xf numFmtId="0" fontId="14" fillId="2" borderId="1" xfId="65" applyFont="1" applyFill="1" applyBorder="1" applyAlignment="1">
      <alignment horizontal="center" vertical="center" wrapText="1"/>
    </xf>
    <xf numFmtId="184" fontId="14" fillId="2" borderId="1" xfId="65" applyNumberFormat="1" applyFont="1" applyFill="1" applyBorder="1" applyAlignment="1">
      <alignment horizontal="center" vertical="center" wrapText="1"/>
    </xf>
    <xf numFmtId="177" fontId="14" fillId="2" borderId="1" xfId="65" applyNumberFormat="1" applyFont="1" applyFill="1" applyBorder="1" applyAlignment="1">
      <alignment horizontal="center" vertical="center" wrapText="1"/>
    </xf>
    <xf numFmtId="0" fontId="66" fillId="0" borderId="0" xfId="0" applyFont="1" applyFill="1" applyAlignment="1">
      <alignment horizontal="center"/>
    </xf>
    <xf numFmtId="0" fontId="66" fillId="0" borderId="0" xfId="0" applyFont="1" applyAlignment="1">
      <alignment horizontal="center"/>
    </xf>
    <xf numFmtId="0" fontId="14" fillId="5" borderId="1" xfId="65" applyFont="1" applyFill="1" applyBorder="1" applyAlignment="1">
      <alignment horizontal="center" vertical="center" wrapText="1"/>
    </xf>
    <xf numFmtId="184" fontId="14" fillId="5" borderId="1" xfId="65" applyNumberFormat="1" applyFont="1" applyFill="1" applyBorder="1" applyAlignment="1">
      <alignment horizontal="center" vertical="center" wrapText="1"/>
    </xf>
    <xf numFmtId="177" fontId="14" fillId="5" borderId="1" xfId="65" applyNumberFormat="1" applyFont="1" applyFill="1" applyBorder="1" applyAlignment="1">
      <alignment horizontal="center" vertical="center" wrapText="1"/>
    </xf>
    <xf numFmtId="49" fontId="14" fillId="0" borderId="1" xfId="65" applyNumberFormat="1" applyFont="1" applyFill="1" applyBorder="1" applyAlignment="1">
      <alignment horizontal="center" vertical="center" wrapText="1" shrinkToFit="1"/>
    </xf>
    <xf numFmtId="0" fontId="14" fillId="0" borderId="1" xfId="65" applyFont="1" applyFill="1" applyBorder="1" applyAlignment="1">
      <alignment horizontal="center" vertical="center" wrapText="1"/>
    </xf>
    <xf numFmtId="180" fontId="14" fillId="0" borderId="1" xfId="65" applyNumberFormat="1" applyFont="1" applyFill="1" applyBorder="1" applyAlignment="1">
      <alignment horizontal="center" vertical="center" wrapText="1"/>
    </xf>
    <xf numFmtId="0" fontId="36" fillId="0" borderId="1" xfId="68" applyFont="1" applyFill="1" applyBorder="1" applyAlignment="1">
      <alignment horizontal="center" vertical="center" wrapText="1"/>
    </xf>
    <xf numFmtId="179" fontId="14" fillId="2" borderId="1" xfId="65" applyNumberFormat="1" applyFont="1" applyFill="1" applyBorder="1" applyAlignment="1">
      <alignment horizontal="center" vertical="center" wrapText="1"/>
    </xf>
    <xf numFmtId="179" fontId="14" fillId="5" borderId="1" xfId="65" applyNumberFormat="1" applyFont="1" applyFill="1" applyBorder="1" applyAlignment="1">
      <alignment horizontal="center" vertical="center" wrapText="1"/>
    </xf>
    <xf numFmtId="0" fontId="14" fillId="5" borderId="1" xfId="50" applyFont="1" applyFill="1" applyBorder="1" applyAlignment="1">
      <alignment horizontal="center" vertical="center" wrapText="1"/>
    </xf>
    <xf numFmtId="0" fontId="67" fillId="0" borderId="0" xfId="72" applyFont="1" applyBorder="1" applyAlignment="1">
      <alignment horizontal="center" vertical="center" wrapText="1"/>
    </xf>
    <xf numFmtId="0" fontId="18" fillId="0" borderId="1" xfId="68" applyFont="1" applyFill="1" applyBorder="1" applyAlignment="1">
      <alignment horizontal="center" vertical="center" wrapText="1"/>
    </xf>
    <xf numFmtId="0" fontId="18" fillId="0" borderId="1" xfId="68" applyFont="1" applyFill="1" applyBorder="1" applyAlignment="1">
      <alignment horizontal="left" vertical="center" wrapText="1"/>
    </xf>
    <xf numFmtId="49" fontId="7" fillId="2" borderId="1" xfId="65" applyNumberFormat="1" applyFont="1" applyFill="1" applyBorder="1" applyAlignment="1">
      <alignment horizontal="center" vertical="center" wrapText="1" shrinkToFit="1"/>
    </xf>
    <xf numFmtId="0" fontId="7" fillId="2" borderId="1" xfId="65" applyFont="1" applyFill="1" applyBorder="1" applyAlignment="1">
      <alignment horizontal="center" vertical="center" wrapText="1"/>
    </xf>
    <xf numFmtId="180" fontId="7" fillId="2" borderId="1" xfId="65" applyNumberFormat="1" applyFont="1" applyFill="1" applyBorder="1" applyAlignment="1">
      <alignment horizontal="center" vertical="center" wrapText="1"/>
    </xf>
    <xf numFmtId="178" fontId="7" fillId="0" borderId="1" xfId="50" applyNumberFormat="1" applyFont="1" applyFill="1" applyBorder="1" applyAlignment="1">
      <alignment horizontal="center" vertical="center" wrapText="1"/>
    </xf>
    <xf numFmtId="178" fontId="18" fillId="0" borderId="1" xfId="50" applyNumberFormat="1" applyFont="1" applyFill="1" applyBorder="1" applyAlignment="1">
      <alignment horizontal="center" vertical="center" wrapText="1"/>
    </xf>
    <xf numFmtId="0" fontId="0" fillId="0" borderId="1" xfId="0" applyFill="1" applyBorder="1" applyAlignment="1">
      <alignment vertical="center"/>
    </xf>
    <xf numFmtId="0" fontId="27" fillId="0" borderId="1" xfId="0" applyFont="1" applyFill="1" applyBorder="1" applyAlignment="1">
      <alignment vertical="center"/>
    </xf>
    <xf numFmtId="0" fontId="7" fillId="0" borderId="1" xfId="68" applyFont="1" applyBorder="1" applyAlignment="1">
      <alignment horizontal="justify"/>
    </xf>
    <xf numFmtId="0" fontId="18" fillId="0" borderId="1" xfId="0" applyFont="1" applyFill="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Fill="1" applyBorder="1" applyAlignment="1">
      <alignment horizontal="center" vertical="top" wrapText="1"/>
    </xf>
    <xf numFmtId="0" fontId="7" fillId="0" borderId="1" xfId="0" applyFont="1" applyFill="1" applyBorder="1" applyAlignment="1">
      <alignment horizontal="left" vertical="top" wrapText="1"/>
    </xf>
    <xf numFmtId="0" fontId="7" fillId="0" borderId="1" xfId="0" applyFont="1" applyFill="1" applyBorder="1" applyAlignment="1">
      <alignment vertical="top" wrapText="1"/>
    </xf>
    <xf numFmtId="0" fontId="7" fillId="6" borderId="1" xfId="50" applyFont="1" applyFill="1" applyBorder="1" applyAlignment="1">
      <alignment horizontal="center" vertical="center" wrapText="1"/>
    </xf>
    <xf numFmtId="0" fontId="18" fillId="6" borderId="1" xfId="0" applyFont="1" applyFill="1" applyBorder="1" applyAlignment="1">
      <alignment horizontal="center" vertical="center" wrapText="1"/>
    </xf>
    <xf numFmtId="179" fontId="18" fillId="6" borderId="1" xfId="56" applyNumberFormat="1" applyFont="1" applyFill="1" applyBorder="1" applyAlignment="1">
      <alignment horizontal="center" vertical="center" wrapText="1"/>
    </xf>
    <xf numFmtId="177" fontId="18" fillId="6" borderId="1" xfId="50" applyNumberFormat="1" applyFont="1" applyFill="1" applyBorder="1" applyAlignment="1">
      <alignment horizontal="center" vertical="center" wrapText="1"/>
    </xf>
    <xf numFmtId="179" fontId="18" fillId="6" borderId="1" xfId="50" applyNumberFormat="1" applyFont="1" applyFill="1" applyBorder="1" applyAlignment="1">
      <alignment horizontal="center" vertical="center" wrapText="1"/>
    </xf>
    <xf numFmtId="0" fontId="18" fillId="6" borderId="1" xfId="50" applyFont="1" applyFill="1" applyBorder="1" applyAlignment="1">
      <alignment horizontal="center" vertical="center" wrapText="1"/>
    </xf>
    <xf numFmtId="1" fontId="7" fillId="4" borderId="1" xfId="62" applyNumberFormat="1" applyFont="1" applyFill="1" applyBorder="1" applyAlignment="1">
      <alignment horizontal="center" vertical="center" wrapText="1"/>
    </xf>
    <xf numFmtId="0" fontId="7" fillId="7" borderId="0" xfId="0" applyFont="1" applyFill="1" applyBorder="1" applyAlignment="1">
      <alignment vertical="center"/>
    </xf>
    <xf numFmtId="0" fontId="14" fillId="2" borderId="0" xfId="0" applyFont="1" applyFill="1" applyBorder="1" applyAlignment="1">
      <alignment vertical="center"/>
    </xf>
    <xf numFmtId="180" fontId="7" fillId="0" borderId="1" xfId="65" applyNumberFormat="1" applyFont="1" applyFill="1" applyBorder="1" applyAlignment="1">
      <alignment vertical="center" wrapText="1"/>
    </xf>
    <xf numFmtId="177" fontId="7" fillId="0" borderId="1" xfId="65" applyNumberFormat="1" applyFont="1" applyFill="1" applyBorder="1" applyAlignment="1">
      <alignment horizontal="center" vertical="center" wrapText="1"/>
    </xf>
    <xf numFmtId="49" fontId="7" fillId="7" borderId="1" xfId="65" applyNumberFormat="1" applyFont="1" applyFill="1" applyBorder="1" applyAlignment="1">
      <alignment horizontal="center" vertical="center" wrapText="1" shrinkToFit="1"/>
    </xf>
    <xf numFmtId="0" fontId="7" fillId="7" borderId="1" xfId="65" applyFont="1" applyFill="1" applyBorder="1" applyAlignment="1">
      <alignment horizontal="center" vertical="center" wrapText="1"/>
    </xf>
    <xf numFmtId="184" fontId="7" fillId="7" borderId="1" xfId="65" applyNumberFormat="1" applyFont="1" applyFill="1" applyBorder="1" applyAlignment="1">
      <alignment horizontal="center" vertical="center" wrapText="1"/>
    </xf>
    <xf numFmtId="177" fontId="18" fillId="0" borderId="3" xfId="50" applyNumberFormat="1" applyFont="1" applyFill="1" applyBorder="1" applyAlignment="1">
      <alignment horizontal="center" vertical="center" wrapText="1"/>
    </xf>
    <xf numFmtId="0" fontId="68" fillId="0" borderId="1" xfId="0" applyFont="1" applyFill="1" applyBorder="1" applyAlignment="1">
      <alignment horizontal="center" vertical="center" wrapText="1"/>
    </xf>
    <xf numFmtId="0" fontId="68" fillId="0" borderId="1" xfId="0" applyFont="1" applyFill="1" applyBorder="1" applyAlignment="1">
      <alignment horizontal="left" vertical="center" wrapText="1"/>
    </xf>
    <xf numFmtId="177" fontId="7" fillId="2" borderId="1" xfId="2" applyNumberFormat="1" applyFont="1" applyFill="1" applyBorder="1" applyAlignment="1">
      <alignment horizontal="center" vertical="center" wrapText="1"/>
    </xf>
    <xf numFmtId="179" fontId="33" fillId="6" borderId="1" xfId="56" applyNumberFormat="1" applyFont="1" applyFill="1" applyBorder="1" applyAlignment="1">
      <alignment horizontal="center" vertical="center" wrapText="1"/>
    </xf>
    <xf numFmtId="0" fontId="54" fillId="0" borderId="1" xfId="0" applyFont="1" applyBorder="1" applyAlignment="1">
      <alignment horizontal="center" vertical="center"/>
    </xf>
    <xf numFmtId="181" fontId="18" fillId="0" borderId="1" xfId="50" applyNumberFormat="1" applyFont="1" applyFill="1" applyBorder="1" applyAlignment="1">
      <alignment horizontal="center" vertical="center" wrapText="1"/>
    </xf>
    <xf numFmtId="179" fontId="17" fillId="0" borderId="1" xfId="56" applyNumberFormat="1" applyFont="1" applyFill="1" applyBorder="1" applyAlignment="1">
      <alignment horizontal="center" vertical="center" wrapText="1"/>
    </xf>
    <xf numFmtId="184" fontId="65" fillId="0" borderId="1" xfId="56" applyNumberFormat="1" applyFont="1" applyFill="1" applyBorder="1" applyAlignment="1">
      <alignment horizontal="center" vertical="center" wrapText="1"/>
    </xf>
    <xf numFmtId="180" fontId="7" fillId="7" borderId="1" xfId="65" applyNumberFormat="1" applyFont="1" applyFill="1" applyBorder="1" applyAlignment="1">
      <alignment horizontal="center" vertical="center" wrapText="1"/>
    </xf>
    <xf numFmtId="0" fontId="7" fillId="7" borderId="1" xfId="50" applyFont="1" applyFill="1" applyBorder="1" applyAlignment="1">
      <alignment horizontal="center" vertical="center" wrapText="1"/>
    </xf>
    <xf numFmtId="177" fontId="18" fillId="0" borderId="0" xfId="50" applyNumberFormat="1" applyFont="1" applyFill="1" applyBorder="1" applyAlignment="1">
      <alignment horizontal="center" vertical="center" wrapText="1"/>
    </xf>
    <xf numFmtId="179" fontId="33" fillId="0" borderId="1" xfId="50" applyNumberFormat="1" applyFont="1" applyFill="1" applyBorder="1" applyAlignment="1">
      <alignment horizontal="left" vertical="center" wrapText="1"/>
    </xf>
    <xf numFmtId="177" fontId="33" fillId="0" borderId="0" xfId="50" applyNumberFormat="1" applyFont="1" applyFill="1" applyBorder="1" applyAlignment="1">
      <alignment horizontal="center" vertical="center" wrapText="1"/>
    </xf>
    <xf numFmtId="0" fontId="42" fillId="0" borderId="1" xfId="0" applyFont="1" applyFill="1" applyBorder="1" applyAlignment="1">
      <alignment horizontal="center" vertical="center" wrapText="1"/>
    </xf>
    <xf numFmtId="179" fontId="7" fillId="0" borderId="1" xfId="56" applyNumberFormat="1" applyFont="1" applyFill="1" applyBorder="1" applyAlignment="1">
      <alignment horizontal="left" vertical="center" wrapText="1"/>
    </xf>
    <xf numFmtId="0" fontId="54" fillId="0" borderId="1" xfId="0" applyFont="1" applyBorder="1" applyAlignment="1">
      <alignment horizontal="center" wrapText="1"/>
    </xf>
    <xf numFmtId="0" fontId="18" fillId="0" borderId="1" xfId="56" applyFont="1" applyFill="1" applyBorder="1" applyAlignment="1">
      <alignment vertical="center" wrapText="1"/>
    </xf>
    <xf numFmtId="179" fontId="7" fillId="0" borderId="1" xfId="0" applyNumberFormat="1" applyFont="1" applyBorder="1" applyAlignment="1">
      <alignment horizontal="center" vertical="center"/>
    </xf>
    <xf numFmtId="0" fontId="18" fillId="0" borderId="1" xfId="56" applyFont="1" applyFill="1" applyBorder="1" applyAlignment="1">
      <alignment vertical="center"/>
    </xf>
    <xf numFmtId="0" fontId="54" fillId="0" borderId="1" xfId="0" applyFont="1" applyBorder="1" applyAlignment="1">
      <alignment horizontal="center"/>
    </xf>
    <xf numFmtId="184" fontId="14" fillId="0" borderId="1" xfId="65" applyNumberFormat="1" applyFont="1" applyFill="1" applyBorder="1" applyAlignment="1">
      <alignment horizontal="center" vertical="center" wrapText="1"/>
    </xf>
    <xf numFmtId="177" fontId="14" fillId="0" borderId="1" xfId="65" applyNumberFormat="1" applyFont="1" applyFill="1" applyBorder="1" applyAlignment="1">
      <alignment horizontal="center" vertical="center" wrapText="1"/>
    </xf>
    <xf numFmtId="0" fontId="66" fillId="0" borderId="1" xfId="0" applyFont="1" applyFill="1" applyBorder="1" applyAlignment="1">
      <alignment horizontal="center"/>
    </xf>
    <xf numFmtId="179" fontId="17" fillId="0" borderId="1" xfId="50" applyNumberFormat="1" applyFont="1" applyFill="1" applyBorder="1" applyAlignment="1">
      <alignment horizontal="left" vertical="center" wrapText="1"/>
    </xf>
    <xf numFmtId="179" fontId="14" fillId="0" borderId="1" xfId="65" applyNumberFormat="1" applyFont="1" applyFill="1" applyBorder="1" applyAlignment="1">
      <alignment horizontal="center" vertical="center" wrapText="1"/>
    </xf>
    <xf numFmtId="0" fontId="66" fillId="0" borderId="1" xfId="0" applyFont="1" applyBorder="1" applyAlignment="1">
      <alignment horizontal="center"/>
    </xf>
    <xf numFmtId="0" fontId="34" fillId="2" borderId="1" xfId="65" applyFont="1" applyFill="1" applyBorder="1" applyAlignment="1">
      <alignment horizontal="center" vertical="center" wrapText="1"/>
    </xf>
    <xf numFmtId="180" fontId="14" fillId="2" borderId="1" xfId="65" applyNumberFormat="1" applyFont="1" applyFill="1" applyBorder="1" applyAlignment="1">
      <alignment horizontal="center" vertical="center" wrapText="1"/>
    </xf>
    <xf numFmtId="179" fontId="18" fillId="0" borderId="0" xfId="56" applyNumberFormat="1" applyFont="1" applyFill="1" applyBorder="1" applyAlignment="1">
      <alignment horizontal="center" vertical="center" wrapText="1"/>
    </xf>
    <xf numFmtId="177" fontId="33" fillId="0" borderId="1" xfId="56" applyNumberFormat="1" applyFont="1" applyFill="1" applyBorder="1" applyAlignment="1">
      <alignment horizontal="center" vertical="center" wrapText="1"/>
    </xf>
    <xf numFmtId="0" fontId="0" fillId="0" borderId="1" xfId="0" applyFont="1" applyBorder="1" applyAlignment="1">
      <alignment vertical="center"/>
    </xf>
    <xf numFmtId="0" fontId="33" fillId="0" borderId="1" xfId="0" applyFont="1" applyFill="1" applyBorder="1" applyAlignment="1">
      <alignment horizontal="left" vertical="top" wrapText="1"/>
    </xf>
    <xf numFmtId="1" fontId="33" fillId="0" borderId="1" xfId="62" applyNumberFormat="1" applyFont="1" applyFill="1" applyBorder="1" applyAlignment="1">
      <alignment horizontal="center" vertical="center" wrapText="1"/>
    </xf>
    <xf numFmtId="0" fontId="14" fillId="7" borderId="0" xfId="0" applyFont="1" applyFill="1" applyBorder="1" applyAlignment="1">
      <alignment vertical="center"/>
    </xf>
    <xf numFmtId="0" fontId="69" fillId="0" borderId="0" xfId="50" applyFont="1" applyFill="1" applyAlignment="1">
      <alignment horizontal="left" vertical="center" wrapText="1"/>
    </xf>
    <xf numFmtId="0" fontId="70" fillId="0" borderId="0" xfId="50" applyFont="1" applyFill="1" applyAlignment="1">
      <alignment horizontal="left" vertical="center" wrapText="1"/>
    </xf>
    <xf numFmtId="49" fontId="14" fillId="7" borderId="1" xfId="65" applyNumberFormat="1" applyFont="1" applyFill="1" applyBorder="1" applyAlignment="1">
      <alignment horizontal="center" vertical="center" wrapText="1" shrinkToFit="1"/>
    </xf>
    <xf numFmtId="0" fontId="14" fillId="7" borderId="1" xfId="65" applyFont="1" applyFill="1" applyBorder="1" applyAlignment="1">
      <alignment horizontal="center" vertical="center" wrapText="1"/>
    </xf>
    <xf numFmtId="184" fontId="14" fillId="7" borderId="1" xfId="65" applyNumberFormat="1" applyFont="1" applyFill="1" applyBorder="1" applyAlignment="1">
      <alignment horizontal="center" vertical="center" wrapText="1"/>
    </xf>
    <xf numFmtId="180" fontId="14" fillId="7" borderId="1" xfId="65" applyNumberFormat="1" applyFont="1" applyFill="1" applyBorder="1" applyAlignment="1">
      <alignment horizontal="center" vertical="center" wrapText="1"/>
    </xf>
    <xf numFmtId="180" fontId="14" fillId="5" borderId="1" xfId="65" applyNumberFormat="1" applyFont="1" applyFill="1" applyBorder="1" applyAlignment="1">
      <alignment horizontal="center" vertical="center" wrapText="1"/>
    </xf>
    <xf numFmtId="180" fontId="14" fillId="0" borderId="1" xfId="50" applyNumberFormat="1" applyFont="1" applyFill="1" applyBorder="1" applyAlignment="1">
      <alignment horizontal="center" vertical="center" wrapText="1"/>
    </xf>
    <xf numFmtId="177" fontId="14" fillId="2" borderId="1" xfId="2" applyNumberFormat="1" applyFont="1" applyFill="1" applyBorder="1" applyAlignment="1">
      <alignment horizontal="center" vertical="center" wrapText="1"/>
    </xf>
    <xf numFmtId="177" fontId="14" fillId="2" borderId="1" xfId="56" applyNumberFormat="1" applyFont="1" applyFill="1" applyBorder="1" applyAlignment="1">
      <alignment horizontal="center" vertical="center" wrapText="1"/>
    </xf>
    <xf numFmtId="177" fontId="14" fillId="2" borderId="1" xfId="50" applyNumberFormat="1" applyFont="1" applyFill="1" applyBorder="1" applyAlignment="1">
      <alignment horizontal="center" vertical="center" wrapText="1"/>
    </xf>
    <xf numFmtId="180" fontId="14" fillId="2" borderId="1" xfId="50" applyNumberFormat="1" applyFont="1" applyFill="1" applyBorder="1" applyAlignment="1">
      <alignment horizontal="center" vertical="center" wrapText="1"/>
    </xf>
    <xf numFmtId="184" fontId="71" fillId="0" borderId="1" xfId="56" applyNumberFormat="1" applyFont="1" applyFill="1" applyBorder="1" applyAlignment="1">
      <alignment horizontal="center" vertical="center" wrapText="1"/>
    </xf>
    <xf numFmtId="180" fontId="7" fillId="0" borderId="1" xfId="60" applyNumberFormat="1" applyFont="1" applyFill="1" applyBorder="1" applyAlignment="1">
      <alignment horizontal="center" vertical="center" wrapText="1"/>
    </xf>
    <xf numFmtId="179" fontId="14" fillId="2" borderId="1" xfId="56" applyNumberFormat="1" applyFont="1" applyFill="1" applyBorder="1" applyAlignment="1">
      <alignment horizontal="center" vertical="center" wrapText="1"/>
    </xf>
    <xf numFmtId="0" fontId="14" fillId="0" borderId="1" xfId="0" applyFont="1" applyBorder="1" applyAlignment="1">
      <alignment horizontal="center"/>
    </xf>
    <xf numFmtId="184" fontId="14" fillId="0" borderId="1" xfId="56" applyNumberFormat="1" applyFont="1" applyFill="1" applyBorder="1" applyAlignment="1">
      <alignment horizontal="center" vertical="center" wrapText="1"/>
    </xf>
    <xf numFmtId="180" fontId="14" fillId="0" borderId="1" xfId="56" applyNumberFormat="1" applyFont="1" applyFill="1" applyBorder="1" applyAlignment="1">
      <alignment horizontal="center" vertical="center" wrapText="1"/>
    </xf>
    <xf numFmtId="184" fontId="7" fillId="0" borderId="1" xfId="56" applyNumberFormat="1" applyFont="1" applyFill="1" applyBorder="1" applyAlignment="1">
      <alignment horizontal="center" vertical="center" wrapText="1"/>
    </xf>
    <xf numFmtId="180" fontId="7" fillId="0" borderId="1" xfId="56" applyNumberFormat="1" applyFont="1" applyFill="1" applyBorder="1" applyAlignment="1">
      <alignment horizontal="center" vertical="center" wrapText="1"/>
    </xf>
    <xf numFmtId="0" fontId="14" fillId="7" borderId="1" xfId="50" applyFont="1" applyFill="1" applyBorder="1" applyAlignment="1">
      <alignment horizontal="center" vertical="center" wrapText="1"/>
    </xf>
    <xf numFmtId="177" fontId="7" fillId="0" borderId="0" xfId="50" applyNumberFormat="1" applyFont="1" applyFill="1" applyBorder="1" applyAlignment="1">
      <alignment horizontal="center" vertical="center" wrapText="1"/>
    </xf>
    <xf numFmtId="177" fontId="14" fillId="2" borderId="0" xfId="60" applyNumberFormat="1" applyFont="1" applyFill="1" applyBorder="1" applyAlignment="1">
      <alignment horizontal="center" vertical="center" wrapText="1"/>
    </xf>
    <xf numFmtId="179" fontId="14" fillId="2" borderId="1" xfId="50" applyNumberFormat="1" applyFont="1" applyFill="1" applyBorder="1" applyAlignment="1">
      <alignment horizontal="center" vertical="center" wrapText="1"/>
    </xf>
    <xf numFmtId="1" fontId="14" fillId="2" borderId="1" xfId="62" applyNumberFormat="1" applyFont="1" applyFill="1" applyBorder="1" applyAlignment="1">
      <alignment horizontal="center" vertical="center" wrapText="1"/>
    </xf>
    <xf numFmtId="179" fontId="14" fillId="2" borderId="1" xfId="50" applyNumberFormat="1" applyFont="1" applyFill="1" applyBorder="1" applyAlignment="1">
      <alignment horizontal="left" vertical="center" wrapText="1"/>
    </xf>
    <xf numFmtId="0" fontId="7" fillId="0" borderId="0" xfId="0" applyFont="1" applyAlignment="1">
      <alignment horizontal="center" vertical="center"/>
    </xf>
    <xf numFmtId="182" fontId="7" fillId="0" borderId="1" xfId="50" applyNumberFormat="1" applyFont="1" applyFill="1" applyBorder="1" applyAlignment="1">
      <alignment horizontal="center" vertical="center" wrapText="1"/>
    </xf>
    <xf numFmtId="0" fontId="7" fillId="0" borderId="1" xfId="0" applyFont="1" applyBorder="1" applyAlignment="1">
      <alignment vertical="center"/>
    </xf>
    <xf numFmtId="182" fontId="33" fillId="0" borderId="1" xfId="50" applyNumberFormat="1" applyFont="1" applyFill="1" applyBorder="1" applyAlignment="1">
      <alignment horizontal="center" vertical="center" wrapText="1"/>
    </xf>
    <xf numFmtId="179" fontId="7" fillId="0" borderId="1" xfId="50" applyNumberFormat="1" applyFont="1" applyFill="1" applyBorder="1" applyAlignment="1">
      <alignment horizontal="left" vertical="center" wrapText="1"/>
    </xf>
  </cellXfs>
  <cellStyles count="73">
    <cellStyle name="常规" xfId="0" builtinId="0"/>
    <cellStyle name="货币[0]" xfId="1" builtinId="7"/>
    <cellStyle name="常规 3 2 4 3 3 5 4" xfId="2"/>
    <cellStyle name="20% - 强调文字颜色 3" xfId="3" builtinId="38"/>
    <cellStyle name="输入" xfId="4" builtinId="20"/>
    <cellStyle name="货币" xfId="5" builtinId="4"/>
    <cellStyle name="千位分隔[0]" xfId="6" builtinId="6"/>
    <cellStyle name="千位分隔" xfId="7" builtinId="3"/>
    <cellStyle name="_ET_STYLE_NoName_00__南宁市2014年市本级财政农田水利建设项目前期工作投资计划建议表" xfId="8"/>
    <cellStyle name="40% - 强调文字颜色 3" xfId="9" builtinId="39"/>
    <cellStyle name="差" xfId="10" builtinId="27"/>
    <cellStyle name="60% - 强调文字颜色 3" xfId="11" builtinId="40"/>
    <cellStyle name="超链接" xfId="12" builtinId="8"/>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普通_laroux" xfId="35"/>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常规_2002贺州地区申报自治区基建农水项目计划表" xfId="46"/>
    <cellStyle name="强调文字颜色 5" xfId="47" builtinId="45"/>
    <cellStyle name="常规 2 2" xfId="48"/>
    <cellStyle name="40% - 强调文字颜色 5" xfId="49" builtinId="47"/>
    <cellStyle name="常规_南宁市水利前期经费补助计划项目建议表" xfId="50"/>
    <cellStyle name="60% - 强调文字颜色 5" xfId="51" builtinId="48"/>
    <cellStyle name="强调文字颜色 6" xfId="52" builtinId="49"/>
    <cellStyle name="40% - 强调文字颜色 6" xfId="53" builtinId="51"/>
    <cellStyle name="60% - 强调文字颜色 6" xfId="54" builtinId="52"/>
    <cellStyle name="e鯪9Y_x000B_" xfId="55"/>
    <cellStyle name="常规 2" xfId="56"/>
    <cellStyle name="ColLevel_1" xfId="57"/>
    <cellStyle name="gcd" xfId="58"/>
    <cellStyle name="差_2014前期经费报送稿调整后6.5" xfId="59"/>
    <cellStyle name="常规_水利建设项目实施情况表（2013.6.27）" xfId="60"/>
    <cellStyle name="好_2014前期经费报送稿调整后6.5" xfId="61"/>
    <cellStyle name="常规_2010年农村饮水安全工程第一批项目投资计划申报表" xfId="62"/>
    <cellStyle name="千位[0]_laroux" xfId="63"/>
    <cellStyle name="千位_laroux" xfId="64"/>
    <cellStyle name="常规_Sheet1" xfId="65"/>
    <cellStyle name="常规_附件3.2010年大中型水库20户以上集中居住移民村屯道路硬化项目计划表" xfId="66"/>
    <cellStyle name="常规_2004年部门预算上报表" xfId="67"/>
    <cellStyle name="常规 10 2" xfId="68"/>
    <cellStyle name="常规 2 2 2 4 2 2" xfId="69"/>
    <cellStyle name="常规 2 14" xfId="70"/>
    <cellStyle name="常规 9 12" xfId="71"/>
    <cellStyle name="常规 10 2 6" xfId="72"/>
  </cellStyles>
  <dxfs count="1">
    <dxf>
      <font>
        <color rgb="FF9C0006"/>
      </font>
      <fill>
        <patternFill patternType="solid">
          <bgColor rgb="FFFFC7CE"/>
        </patternFill>
      </fill>
    </dxf>
  </dxf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64</xdr:row>
      <xdr:rowOff>0</xdr:rowOff>
    </xdr:from>
    <xdr:to>
      <xdr:col>2</xdr:col>
      <xdr:colOff>63500</xdr:colOff>
      <xdr:row>65</xdr:row>
      <xdr:rowOff>161925</xdr:rowOff>
    </xdr:to>
    <xdr:sp>
      <xdr:nvSpPr>
        <xdr:cNvPr id="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3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3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3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3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3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3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3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3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3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3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4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4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4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4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4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4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4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4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4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4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5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5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5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5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5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5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5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5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5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5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0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0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0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0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0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0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0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0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0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0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1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1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1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1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1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1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1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1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1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1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2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2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2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2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2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2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2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2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2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2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3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3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3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3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3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3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3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3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3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3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4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4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4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4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4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4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4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4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4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4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5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5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5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5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5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5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5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5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5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5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6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6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6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6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6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6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6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6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6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6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7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7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7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7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7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7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7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7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7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7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8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8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8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8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8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8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8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8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8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8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9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9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9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9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9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9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9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9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19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19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0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0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0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0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0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0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0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0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0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0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1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1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1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1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1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1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1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1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1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1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2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2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2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2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2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2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2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2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2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2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3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3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3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3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3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3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3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3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3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3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4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4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4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4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4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4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4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4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4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4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5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5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5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5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5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5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25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257" name="Text Box 43"/>
        <xdr:cNvSpPr txBox="1"/>
      </xdr:nvSpPr>
      <xdr:spPr>
        <a:xfrm>
          <a:off x="279400" y="37879020"/>
          <a:ext cx="857250" cy="61912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258"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259"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1</xdr:col>
      <xdr:colOff>596900</xdr:colOff>
      <xdr:row>64</xdr:row>
      <xdr:rowOff>55880</xdr:rowOff>
    </xdr:to>
    <xdr:sp>
      <xdr:nvSpPr>
        <xdr:cNvPr id="260" name="Text Box 8693"/>
        <xdr:cNvSpPr txBox="1"/>
      </xdr:nvSpPr>
      <xdr:spPr>
        <a:xfrm flipV="1">
          <a:off x="247650" y="37879020"/>
          <a:ext cx="628650" cy="55880"/>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261"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262"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263"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264" name="Text Box 43"/>
        <xdr:cNvSpPr txBox="1"/>
      </xdr:nvSpPr>
      <xdr:spPr>
        <a:xfrm flipV="1">
          <a:off x="260985" y="37879020"/>
          <a:ext cx="847725" cy="514350"/>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6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6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6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6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6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7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7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7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7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7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7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7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7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7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7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8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8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8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8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8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8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8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8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8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8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9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9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9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9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9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29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29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9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9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29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0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0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0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0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0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0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0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0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0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0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1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1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1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1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1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1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1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1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1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1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2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2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2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2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2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2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2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2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2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2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3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3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3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3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3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3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3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3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3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3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4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4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4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4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4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4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4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4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4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4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5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5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5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5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5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5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5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5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5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5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6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6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6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6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6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6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6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6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6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6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7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7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7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7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7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7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7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7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7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7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8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8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8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8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8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8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8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8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8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8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9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9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9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9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9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9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39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9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39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39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0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0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0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0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0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0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0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0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0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0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1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1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1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1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1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1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1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1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1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1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2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2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2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2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2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2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2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2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2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2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3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3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3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3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3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3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3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3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3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3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4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4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4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4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4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4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4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4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4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4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5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5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5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5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5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5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56" name="Text Box 43"/>
        <xdr:cNvSpPr txBox="1"/>
      </xdr:nvSpPr>
      <xdr:spPr>
        <a:xfrm>
          <a:off x="279400" y="37879020"/>
          <a:ext cx="857250" cy="504825"/>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457"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458"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459"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460"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461"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462"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1</xdr:col>
      <xdr:colOff>596900</xdr:colOff>
      <xdr:row>64</xdr:row>
      <xdr:rowOff>55880</xdr:rowOff>
    </xdr:to>
    <xdr:sp>
      <xdr:nvSpPr>
        <xdr:cNvPr id="463" name="Text Box 8693"/>
        <xdr:cNvSpPr txBox="1"/>
      </xdr:nvSpPr>
      <xdr:spPr>
        <a:xfrm flipV="1">
          <a:off x="247650" y="37879020"/>
          <a:ext cx="628650" cy="55880"/>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464"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465"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466"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467" name="Text Box 43"/>
        <xdr:cNvSpPr txBox="1"/>
      </xdr:nvSpPr>
      <xdr:spPr>
        <a:xfrm flipV="1">
          <a:off x="260985" y="37879020"/>
          <a:ext cx="847725" cy="514350"/>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6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6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7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7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7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7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7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7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7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7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7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7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8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8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8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8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8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8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8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8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8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8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9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9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9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9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9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49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9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9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49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49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0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0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0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0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0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0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0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0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0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0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1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1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1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1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1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1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1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1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1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1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2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2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2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2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2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2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2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2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2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2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3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3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3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3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3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3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3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3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3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3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4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4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4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4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4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4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4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4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4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4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5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5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5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5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5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5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5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5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5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5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6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6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6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6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6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6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6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6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6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6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7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7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7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7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7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7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7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7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7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7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8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8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8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8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8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8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8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8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8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8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9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9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9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9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59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59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9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9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9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59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0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0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0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0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0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0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0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0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0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0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1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1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1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1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1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1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1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1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1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1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2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2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2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62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2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2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2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2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2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2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3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3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3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3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3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3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3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3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3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3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4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4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4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4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4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4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4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4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4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4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5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5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5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5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5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5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5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5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65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659" name="Text Box 43"/>
        <xdr:cNvSpPr txBox="1"/>
      </xdr:nvSpPr>
      <xdr:spPr>
        <a:xfrm>
          <a:off x="279400" y="37879020"/>
          <a:ext cx="857250" cy="504825"/>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660"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661"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662"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663" name="Text Box 43"/>
        <xdr:cNvSpPr txBox="1"/>
      </xdr:nvSpPr>
      <xdr:spPr>
        <a:xfrm flipV="1">
          <a:off x="260985" y="37879020"/>
          <a:ext cx="847725" cy="514350"/>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6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6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6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6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6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6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7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7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7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7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7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7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7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7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7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7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8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8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8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8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8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8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8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8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8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8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9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9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9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9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9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9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9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9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69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69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0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0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0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0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0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0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0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0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0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0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1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1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1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1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1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1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1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1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1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1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2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2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2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2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2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2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2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2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2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2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3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3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3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3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3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3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3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3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3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3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4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4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4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4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4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4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4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4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4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4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5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5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5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5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5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5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5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5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5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5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6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6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6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6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6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6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6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6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6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6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7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7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7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7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7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7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7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7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7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7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8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8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8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8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8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8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8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8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8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8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9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9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9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9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9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9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9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9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79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79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0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0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0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0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0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0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0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0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0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0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1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1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1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1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1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1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1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1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1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1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2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2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2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2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2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2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2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2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2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2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3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3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3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3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3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3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3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3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3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3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4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4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4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4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4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4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4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4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4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4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5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5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5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5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5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5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5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5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5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5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6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6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6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6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6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6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6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6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6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6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7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7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7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7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7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7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7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7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7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7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8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8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8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8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8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8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8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8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8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8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9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9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9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9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9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9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9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9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89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89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0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0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0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0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0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0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0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0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0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09"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10"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11"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12"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13"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14"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15"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16"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17" name="Text Box 43"/>
        <xdr:cNvSpPr txBox="1"/>
      </xdr:nvSpPr>
      <xdr:spPr>
        <a:xfrm>
          <a:off x="279400" y="37879020"/>
          <a:ext cx="857250" cy="6191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161925</xdr:rowOff>
    </xdr:to>
    <xdr:sp>
      <xdr:nvSpPr>
        <xdr:cNvPr id="918" name="Text Box 43"/>
        <xdr:cNvSpPr txBox="1"/>
      </xdr:nvSpPr>
      <xdr:spPr>
        <a:xfrm>
          <a:off x="279400" y="37879020"/>
          <a:ext cx="838200" cy="6191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161925</xdr:rowOff>
    </xdr:to>
    <xdr:sp>
      <xdr:nvSpPr>
        <xdr:cNvPr id="919" name="Text Box 43"/>
        <xdr:cNvSpPr txBox="1"/>
      </xdr:nvSpPr>
      <xdr:spPr>
        <a:xfrm>
          <a:off x="279400" y="37879020"/>
          <a:ext cx="857250" cy="61912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920"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921"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1</xdr:col>
      <xdr:colOff>596900</xdr:colOff>
      <xdr:row>64</xdr:row>
      <xdr:rowOff>55880</xdr:rowOff>
    </xdr:to>
    <xdr:sp>
      <xdr:nvSpPr>
        <xdr:cNvPr id="922" name="Text Box 8693"/>
        <xdr:cNvSpPr txBox="1"/>
      </xdr:nvSpPr>
      <xdr:spPr>
        <a:xfrm flipV="1">
          <a:off x="247650" y="37879020"/>
          <a:ext cx="628650" cy="55880"/>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923"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924"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925"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926" name="Text Box 43"/>
        <xdr:cNvSpPr txBox="1"/>
      </xdr:nvSpPr>
      <xdr:spPr>
        <a:xfrm flipV="1">
          <a:off x="260985" y="37879020"/>
          <a:ext cx="847725" cy="514350"/>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2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2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2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3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3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3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3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3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3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3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3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3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3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4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4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4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4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4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4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4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4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4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4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5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5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5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5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5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5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5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5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5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5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6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6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6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6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6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6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6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6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6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6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7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7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7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7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7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7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7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7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7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7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8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8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8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8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8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8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98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8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8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8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9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9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9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9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9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9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9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9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99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99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0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0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0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0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0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0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0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0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0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0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1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1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1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1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1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1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1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1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1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1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2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2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2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2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2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2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2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2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2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2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3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3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3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3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3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3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3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3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3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3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4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4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4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4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4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4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4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4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4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4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5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5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5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5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5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5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5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5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5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5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6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6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6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6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6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6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6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6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6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6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7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7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7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7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7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7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7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7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7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7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8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8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08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8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8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8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8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8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8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8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9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9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9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9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9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9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9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9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09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09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0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0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0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0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0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0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0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0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08"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09"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10"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11"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12"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13"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14"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15"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16"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17"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18" name="Text Box 43"/>
        <xdr:cNvSpPr txBox="1"/>
      </xdr:nvSpPr>
      <xdr:spPr>
        <a:xfrm>
          <a:off x="279400" y="37879020"/>
          <a:ext cx="857250" cy="504825"/>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1119"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1120"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1121"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1122"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1123"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1124"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1</xdr:col>
      <xdr:colOff>596900</xdr:colOff>
      <xdr:row>64</xdr:row>
      <xdr:rowOff>55880</xdr:rowOff>
    </xdr:to>
    <xdr:sp>
      <xdr:nvSpPr>
        <xdr:cNvPr id="1125" name="Text Box 8693"/>
        <xdr:cNvSpPr txBox="1"/>
      </xdr:nvSpPr>
      <xdr:spPr>
        <a:xfrm flipV="1">
          <a:off x="247650" y="37879020"/>
          <a:ext cx="628650" cy="55880"/>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1126"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247650</xdr:colOff>
      <xdr:row>64</xdr:row>
      <xdr:rowOff>0</xdr:rowOff>
    </xdr:from>
    <xdr:to>
      <xdr:col>2</xdr:col>
      <xdr:colOff>41910</xdr:colOff>
      <xdr:row>64</xdr:row>
      <xdr:rowOff>343535</xdr:rowOff>
    </xdr:to>
    <xdr:sp>
      <xdr:nvSpPr>
        <xdr:cNvPr id="1127" name="Text Box 43"/>
        <xdr:cNvSpPr txBox="1"/>
      </xdr:nvSpPr>
      <xdr:spPr>
        <a:xfrm flipV="1">
          <a:off x="247650" y="37879020"/>
          <a:ext cx="848360" cy="343535"/>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1128"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1129" name="Text Box 43"/>
        <xdr:cNvSpPr txBox="1"/>
      </xdr:nvSpPr>
      <xdr:spPr>
        <a:xfrm flipV="1">
          <a:off x="260985" y="37879020"/>
          <a:ext cx="847725" cy="514350"/>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3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3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3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3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3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3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3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3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3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3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4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4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4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4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4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4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4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4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4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4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5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5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5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5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5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5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5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5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5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5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6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6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6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6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6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6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6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6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6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6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7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7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7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7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7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7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7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7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7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7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8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8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8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8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8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8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8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8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8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18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9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9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9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9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9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9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9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9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19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19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0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0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0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0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0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0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0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0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0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0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1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1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1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1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1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1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1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1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1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1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2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2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2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2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2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2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2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2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2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2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3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3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3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3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3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3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3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3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3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3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4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4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4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4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4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4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4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4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4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4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5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5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5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5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5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5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5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5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5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5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60"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61"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6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6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6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6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6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6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68"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69"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7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7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7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7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7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7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76"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77"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7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7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8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8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82"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83"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84"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407035</xdr:colOff>
      <xdr:row>65</xdr:row>
      <xdr:rowOff>47625</xdr:rowOff>
    </xdr:to>
    <xdr:sp>
      <xdr:nvSpPr>
        <xdr:cNvPr id="1285" name="Text Box 43"/>
        <xdr:cNvSpPr txBox="1"/>
      </xdr:nvSpPr>
      <xdr:spPr>
        <a:xfrm>
          <a:off x="279400" y="37879020"/>
          <a:ext cx="1181735"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8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8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8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8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9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9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9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9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9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9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9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9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29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29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0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0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0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0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0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0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0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0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0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0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1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11"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12"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13"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14"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15"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16"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17"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18"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19" name="Text Box 43"/>
        <xdr:cNvSpPr txBox="1"/>
      </xdr:nvSpPr>
      <xdr:spPr>
        <a:xfrm>
          <a:off x="279400" y="37879020"/>
          <a:ext cx="857250" cy="504825"/>
        </a:xfrm>
        <a:prstGeom prst="rect">
          <a:avLst/>
        </a:prstGeom>
        <a:noFill/>
        <a:ln w="9525">
          <a:noFill/>
        </a:ln>
      </xdr:spPr>
    </xdr:sp>
    <xdr:clientData/>
  </xdr:twoCellAnchor>
  <xdr:twoCellAnchor editAs="oneCell">
    <xdr:from>
      <xdr:col>1</xdr:col>
      <xdr:colOff>0</xdr:colOff>
      <xdr:row>64</xdr:row>
      <xdr:rowOff>0</xdr:rowOff>
    </xdr:from>
    <xdr:to>
      <xdr:col>2</xdr:col>
      <xdr:colOff>63500</xdr:colOff>
      <xdr:row>65</xdr:row>
      <xdr:rowOff>47625</xdr:rowOff>
    </xdr:to>
    <xdr:sp>
      <xdr:nvSpPr>
        <xdr:cNvPr id="1320" name="Text Box 43"/>
        <xdr:cNvSpPr txBox="1"/>
      </xdr:nvSpPr>
      <xdr:spPr>
        <a:xfrm>
          <a:off x="279400" y="37879020"/>
          <a:ext cx="838200" cy="504825"/>
        </a:xfrm>
        <a:prstGeom prst="rect">
          <a:avLst/>
        </a:prstGeom>
        <a:noFill/>
        <a:ln w="9525">
          <a:noFill/>
        </a:ln>
      </xdr:spPr>
    </xdr:sp>
    <xdr:clientData/>
  </xdr:twoCellAnchor>
  <xdr:twoCellAnchor editAs="oneCell">
    <xdr:from>
      <xdr:col>1</xdr:col>
      <xdr:colOff>0</xdr:colOff>
      <xdr:row>64</xdr:row>
      <xdr:rowOff>0</xdr:rowOff>
    </xdr:from>
    <xdr:to>
      <xdr:col>2</xdr:col>
      <xdr:colOff>82550</xdr:colOff>
      <xdr:row>65</xdr:row>
      <xdr:rowOff>47625</xdr:rowOff>
    </xdr:to>
    <xdr:sp>
      <xdr:nvSpPr>
        <xdr:cNvPr id="1321" name="Text Box 43"/>
        <xdr:cNvSpPr txBox="1"/>
      </xdr:nvSpPr>
      <xdr:spPr>
        <a:xfrm>
          <a:off x="279400" y="37879020"/>
          <a:ext cx="857250" cy="504825"/>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1322"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112395</xdr:colOff>
      <xdr:row>65</xdr:row>
      <xdr:rowOff>57150</xdr:rowOff>
    </xdr:to>
    <xdr:sp>
      <xdr:nvSpPr>
        <xdr:cNvPr id="1323" name="Text Box 43"/>
        <xdr:cNvSpPr txBox="1"/>
      </xdr:nvSpPr>
      <xdr:spPr>
        <a:xfrm flipV="1">
          <a:off x="260985" y="37879020"/>
          <a:ext cx="905510"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1324" name="Text Box 43"/>
        <xdr:cNvSpPr txBox="1"/>
      </xdr:nvSpPr>
      <xdr:spPr>
        <a:xfrm flipV="1">
          <a:off x="260985" y="37879020"/>
          <a:ext cx="847725" cy="514350"/>
        </a:xfrm>
        <a:prstGeom prst="rect">
          <a:avLst/>
        </a:prstGeom>
        <a:noFill/>
        <a:ln w="9525">
          <a:noFill/>
        </a:ln>
      </xdr:spPr>
    </xdr:sp>
    <xdr:clientData/>
  </xdr:twoCellAnchor>
  <xdr:twoCellAnchor editAs="oneCell">
    <xdr:from>
      <xdr:col>0</xdr:col>
      <xdr:colOff>260985</xdr:colOff>
      <xdr:row>64</xdr:row>
      <xdr:rowOff>0</xdr:rowOff>
    </xdr:from>
    <xdr:to>
      <xdr:col>2</xdr:col>
      <xdr:colOff>54610</xdr:colOff>
      <xdr:row>65</xdr:row>
      <xdr:rowOff>57150</xdr:rowOff>
    </xdr:to>
    <xdr:sp>
      <xdr:nvSpPr>
        <xdr:cNvPr id="1325" name="Text Box 43"/>
        <xdr:cNvSpPr txBox="1"/>
      </xdr:nvSpPr>
      <xdr:spPr>
        <a:xfrm flipV="1">
          <a:off x="260985" y="37879020"/>
          <a:ext cx="847725" cy="514350"/>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2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2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2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29"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0"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1"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2"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3"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4"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5"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39"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0"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1"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2"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3"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4"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5"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49"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0"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1"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2"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3"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4"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5"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59"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0"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1"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2"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3"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4"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5"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69"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0"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1"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2"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3"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4"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5"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79"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0"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1"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2"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3"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4"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5"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6"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7"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8" name="Text Box 43"/>
        <xdr:cNvSpPr txBox="1"/>
      </xdr:nvSpPr>
      <xdr:spPr>
        <a:xfrm>
          <a:off x="279400" y="37879020"/>
          <a:ext cx="1132205" cy="711835"/>
        </a:xfrm>
        <a:prstGeom prst="rect">
          <a:avLst/>
        </a:prstGeom>
        <a:noFill/>
        <a:ln w="9525">
          <a:noFill/>
        </a:ln>
      </xdr:spPr>
    </xdr:sp>
    <xdr:clientData/>
  </xdr:twoCellAnchor>
  <xdr:twoCellAnchor editAs="oneCell">
    <xdr:from>
      <xdr:col>1</xdr:col>
      <xdr:colOff>0</xdr:colOff>
      <xdr:row>64</xdr:row>
      <xdr:rowOff>0</xdr:rowOff>
    </xdr:from>
    <xdr:to>
      <xdr:col>2</xdr:col>
      <xdr:colOff>357505</xdr:colOff>
      <xdr:row>65</xdr:row>
      <xdr:rowOff>254635</xdr:rowOff>
    </xdr:to>
    <xdr:sp>
      <xdr:nvSpPr>
        <xdr:cNvPr id="1389" name="Text Box 43"/>
        <xdr:cNvSpPr txBox="1"/>
      </xdr:nvSpPr>
      <xdr:spPr>
        <a:xfrm>
          <a:off x="27940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39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0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1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2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3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4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5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6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7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8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49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0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1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2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3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4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5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6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7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8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59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0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1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2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6"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7"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8"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39"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40"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41"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42"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43"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44"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495935</xdr:colOff>
      <xdr:row>65</xdr:row>
      <xdr:rowOff>47625</xdr:rowOff>
    </xdr:to>
    <xdr:sp>
      <xdr:nvSpPr>
        <xdr:cNvPr id="1645" name="Text Box 43"/>
        <xdr:cNvSpPr txBox="1"/>
      </xdr:nvSpPr>
      <xdr:spPr>
        <a:xfrm>
          <a:off x="6576060" y="37879020"/>
          <a:ext cx="1181735" cy="50482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4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4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4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49"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0"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1"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2"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3"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4"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5"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59"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0"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1"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2"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3"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4"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5"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69"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0"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1"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2"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3"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4"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5"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79"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0"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1"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2"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3"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4"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5"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89"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0"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1"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2"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3"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4"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5"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699"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0"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1"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2"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3"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4"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5"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6"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7"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8" name="Text Box 43"/>
        <xdr:cNvSpPr txBox="1"/>
      </xdr:nvSpPr>
      <xdr:spPr>
        <a:xfrm>
          <a:off x="6576060" y="37879020"/>
          <a:ext cx="1132205" cy="711835"/>
        </a:xfrm>
        <a:prstGeom prst="rect">
          <a:avLst/>
        </a:prstGeom>
        <a:noFill/>
        <a:ln w="9525">
          <a:noFill/>
        </a:ln>
      </xdr:spPr>
    </xdr:sp>
    <xdr:clientData/>
  </xdr:twoCellAnchor>
  <xdr:twoCellAnchor editAs="oneCell">
    <xdr:from>
      <xdr:col>11</xdr:col>
      <xdr:colOff>0</xdr:colOff>
      <xdr:row>64</xdr:row>
      <xdr:rowOff>0</xdr:rowOff>
    </xdr:from>
    <xdr:to>
      <xdr:col>12</xdr:col>
      <xdr:colOff>446405</xdr:colOff>
      <xdr:row>65</xdr:row>
      <xdr:rowOff>254635</xdr:rowOff>
    </xdr:to>
    <xdr:sp>
      <xdr:nvSpPr>
        <xdr:cNvPr id="1709" name="Text Box 43"/>
        <xdr:cNvSpPr txBox="1"/>
      </xdr:nvSpPr>
      <xdr:spPr>
        <a:xfrm>
          <a:off x="6576060" y="37879020"/>
          <a:ext cx="1132205" cy="71183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0"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1"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2"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3"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4"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5"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6"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7"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8"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19"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0"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1"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2"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3"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4"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5"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6"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7"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8"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29"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0"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1"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2"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3"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4"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5"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6"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7"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8"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39"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0"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1"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2"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3"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4"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5"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6"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7"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8"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49"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0"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1"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2"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3"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4"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5"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6"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7"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8"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59"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60" name="Text Box 43"/>
        <xdr:cNvSpPr txBox="1"/>
      </xdr:nvSpPr>
      <xdr:spPr>
        <a:xfrm>
          <a:off x="2981960" y="37879020"/>
          <a:ext cx="19050" cy="151765"/>
        </a:xfrm>
        <a:prstGeom prst="rect">
          <a:avLst/>
        </a:prstGeom>
        <a:noFill/>
        <a:ln w="9525">
          <a:noFill/>
        </a:ln>
      </xdr:spPr>
    </xdr:sp>
    <xdr:clientData/>
  </xdr:twoCellAnchor>
  <xdr:twoCellAnchor editAs="oneCell">
    <xdr:from>
      <xdr:col>6</xdr:col>
      <xdr:colOff>0</xdr:colOff>
      <xdr:row>64</xdr:row>
      <xdr:rowOff>0</xdr:rowOff>
    </xdr:from>
    <xdr:to>
      <xdr:col>6</xdr:col>
      <xdr:colOff>19050</xdr:colOff>
      <xdr:row>64</xdr:row>
      <xdr:rowOff>151765</xdr:rowOff>
    </xdr:to>
    <xdr:sp>
      <xdr:nvSpPr>
        <xdr:cNvPr id="1761" name="Text Box 43"/>
        <xdr:cNvSpPr txBox="1"/>
      </xdr:nvSpPr>
      <xdr:spPr>
        <a:xfrm>
          <a:off x="2981960"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2"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3"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4"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5"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6"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7"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8"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69"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0"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1"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2"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3"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4"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5"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6"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7"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8"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79"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0"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1"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2"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3"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4"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5"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6"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7"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8"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89"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0"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1"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2"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3"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4"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5"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6"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7"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8"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799"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0"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1"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2"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3"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4"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5"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6"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7"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8"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09"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10"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11"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12" name="Text Box 43"/>
        <xdr:cNvSpPr txBox="1"/>
      </xdr:nvSpPr>
      <xdr:spPr>
        <a:xfrm>
          <a:off x="5057775" y="37879020"/>
          <a:ext cx="19050" cy="151765"/>
        </a:xfrm>
        <a:prstGeom prst="rect">
          <a:avLst/>
        </a:prstGeom>
        <a:noFill/>
        <a:ln w="9525">
          <a:noFill/>
        </a:ln>
      </xdr:spPr>
    </xdr:sp>
    <xdr:clientData/>
  </xdr:twoCellAnchor>
  <xdr:twoCellAnchor editAs="oneCell">
    <xdr:from>
      <xdr:col>9</xdr:col>
      <xdr:colOff>0</xdr:colOff>
      <xdr:row>64</xdr:row>
      <xdr:rowOff>0</xdr:rowOff>
    </xdr:from>
    <xdr:to>
      <xdr:col>9</xdr:col>
      <xdr:colOff>19050</xdr:colOff>
      <xdr:row>64</xdr:row>
      <xdr:rowOff>151765</xdr:rowOff>
    </xdr:to>
    <xdr:sp>
      <xdr:nvSpPr>
        <xdr:cNvPr id="1813" name="Text Box 43"/>
        <xdr:cNvSpPr txBox="1"/>
      </xdr:nvSpPr>
      <xdr:spPr>
        <a:xfrm>
          <a:off x="5057775" y="37879020"/>
          <a:ext cx="19050" cy="151765"/>
        </a:xfrm>
        <a:prstGeom prst="rect">
          <a:avLst/>
        </a:prstGeom>
        <a:noFill/>
        <a:ln w="9525">
          <a:noFill/>
        </a:ln>
      </xdr:spPr>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13</xdr:col>
      <xdr:colOff>0</xdr:colOff>
      <xdr:row>41</xdr:row>
      <xdr:rowOff>0</xdr:rowOff>
    </xdr:from>
    <xdr:to>
      <xdr:col>13</xdr:col>
      <xdr:colOff>104775</xdr:colOff>
      <xdr:row>42</xdr:row>
      <xdr:rowOff>447675</xdr:rowOff>
    </xdr:to>
    <xdr:sp>
      <xdr:nvSpPr>
        <xdr:cNvPr id="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2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3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4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4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5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6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6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7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8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8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8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8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9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9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0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0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0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1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1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1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2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2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3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3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3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3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4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4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5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5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5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5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6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6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7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7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7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8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8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8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39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39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3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0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0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0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0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1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1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2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2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2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2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3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3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4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4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4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5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5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5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6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6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7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7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7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7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8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8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9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9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4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49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49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0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0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1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1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1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2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2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2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3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3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4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4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4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4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5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5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6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6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6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6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7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7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8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8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8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9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59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59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5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0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0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1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1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1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1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2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2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3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3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3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3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4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4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5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5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5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6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6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6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7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7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8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8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8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8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69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69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6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0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0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0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0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1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1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2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2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2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3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3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3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4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4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5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5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5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5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6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6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7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7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7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7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8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8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9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79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7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79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0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0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0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1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1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2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2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2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2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3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3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4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4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4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4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5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5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6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6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6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7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7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7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8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8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9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9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89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89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8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0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0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1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1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1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1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2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2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3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3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3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4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4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4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5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5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6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6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6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6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7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7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8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8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8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8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99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99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9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0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0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0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1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1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1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2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2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3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3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3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3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4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4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5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5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5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5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6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6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7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7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7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8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8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8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09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09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0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0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0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0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0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1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1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2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2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2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2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3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3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4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4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4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5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5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5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6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6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7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7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7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7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8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8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9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9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1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19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19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0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0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1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1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1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2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2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2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3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3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4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4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4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4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5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5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6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6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6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6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7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7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8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8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8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9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29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29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2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0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0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1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1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1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1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2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2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3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3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3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3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4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4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5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5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5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6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6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6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7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7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8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8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8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8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39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39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3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0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0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0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0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1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1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2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2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2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3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3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3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4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4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5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5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5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5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6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6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7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7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7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7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8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8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9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49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4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49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0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0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0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1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1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2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2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2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2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3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3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4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4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4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4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5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5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6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6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6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7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7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7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8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8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9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9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59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59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5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0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0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1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1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1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1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2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2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3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3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3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4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4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4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5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5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6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6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6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6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7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7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8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8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8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8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69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69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6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0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0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0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1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1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1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2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2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3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3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3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3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4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4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5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5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5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5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6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6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7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7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7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8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8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8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79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79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7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0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0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0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0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1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1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2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2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2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2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3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3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4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4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4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5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5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5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6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6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7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7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7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7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8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8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9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9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8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89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89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0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0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1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1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1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2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2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2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3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3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4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4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4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4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5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5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6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6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6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6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7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7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8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8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8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9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199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199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19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0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0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1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1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1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1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2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2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3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3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3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3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4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4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5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5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5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6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6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6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7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74"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80"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81"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8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88"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094"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095"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0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0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02"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08"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09"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1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16"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22"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23"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2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30"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36"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42</xdr:row>
      <xdr:rowOff>447675</xdr:rowOff>
    </xdr:to>
    <xdr:sp>
      <xdr:nvSpPr>
        <xdr:cNvPr id="2137" name="Text Box 1"/>
        <xdr:cNvSpPr txBox="1">
          <a:spLocks noChangeArrowheads="1"/>
        </xdr:cNvSpPr>
      </xdr:nvSpPr>
      <xdr:spPr>
        <a:xfrm>
          <a:off x="6334125" y="16602075"/>
          <a:ext cx="104775" cy="7524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4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4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5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6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6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7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7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8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9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19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1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0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0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1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2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2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3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3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4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5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5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6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6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7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8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8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9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2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29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0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1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1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2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2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3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4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4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5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5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6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7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7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8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8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39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3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0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0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1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1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2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3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3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4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4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5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6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6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7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7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8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9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49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4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0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0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1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2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2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3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3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4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5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5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6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6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7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8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8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9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5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59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0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1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1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1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2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2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3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4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4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4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5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5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6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7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7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7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8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8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69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69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0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0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0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1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1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1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2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2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3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3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3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4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4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4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5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5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6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67"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6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73"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5"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7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79"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1"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2"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3"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4"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85"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6"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7"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8"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89"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66675</xdr:rowOff>
    </xdr:to>
    <xdr:sp>
      <xdr:nvSpPr>
        <xdr:cNvPr id="2790" name="Text Box 1"/>
        <xdr:cNvSpPr txBox="1">
          <a:spLocks noChangeArrowheads="1"/>
        </xdr:cNvSpPr>
      </xdr:nvSpPr>
      <xdr:spPr>
        <a:xfrm>
          <a:off x="6334125" y="16602075"/>
          <a:ext cx="104775" cy="828675"/>
        </a:xfrm>
        <a:prstGeom prst="rect">
          <a:avLst/>
        </a:prstGeom>
        <a:noFill/>
        <a:ln w="9525">
          <a:noFill/>
          <a:miter lim="800000"/>
        </a:ln>
      </xdr:spPr>
    </xdr:sp>
    <xdr:clientData/>
  </xdr:twoCellAnchor>
  <xdr:twoCellAnchor editAs="oneCell">
    <xdr:from>
      <xdr:col>13</xdr:col>
      <xdr:colOff>0</xdr:colOff>
      <xdr:row>41</xdr:row>
      <xdr:rowOff>0</xdr:rowOff>
    </xdr:from>
    <xdr:to>
      <xdr:col>13</xdr:col>
      <xdr:colOff>104775</xdr:colOff>
      <xdr:row>43</xdr:row>
      <xdr:rowOff>38100</xdr:rowOff>
    </xdr:to>
    <xdr:sp>
      <xdr:nvSpPr>
        <xdr:cNvPr id="2791" name="Text Box 1"/>
        <xdr:cNvSpPr txBox="1">
          <a:spLocks noChangeArrowheads="1"/>
        </xdr:cNvSpPr>
      </xdr:nvSpPr>
      <xdr:spPr>
        <a:xfrm>
          <a:off x="6334125" y="166020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7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7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7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7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7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7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7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7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3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4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4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4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5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5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6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6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6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7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8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8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9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89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89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8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0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1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1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1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2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2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3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3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3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4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5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5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6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6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6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7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8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8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8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299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299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29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0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0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0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1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2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2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3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3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3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4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5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5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5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6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6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7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7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7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8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9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09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0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0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0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0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0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1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2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2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2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3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3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4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4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4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5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6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6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7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7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7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8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9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9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1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19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1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0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0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1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1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1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2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3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3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4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4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4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5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6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6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6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7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7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2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2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2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2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3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3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3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4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4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5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5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5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6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7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7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8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8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8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3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39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3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0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0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0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1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1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2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2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2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3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4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4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5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5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5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6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7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7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7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8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8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4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4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4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3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4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4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4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5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5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6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6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6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7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8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8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9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59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59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5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0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1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1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1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2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2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3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3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3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4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5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5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6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6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6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7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8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8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8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69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69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6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0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0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0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1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2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2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3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3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3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4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5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5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5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6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6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7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7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7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8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9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79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7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7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0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0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0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1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2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2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2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3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3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4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4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4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5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6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6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7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7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7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8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9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9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8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89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8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0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0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1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1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1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2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3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3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4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4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4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5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6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6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6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7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7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39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39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39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2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3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3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3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4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4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5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5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5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6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7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7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8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8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8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0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09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0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0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0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0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1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1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2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2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2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3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4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4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5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5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5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6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7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7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7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8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8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1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1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1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3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4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4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4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5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5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6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6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6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7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8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8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9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29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29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2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0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1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1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1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2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2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3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3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3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4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5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5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6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6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6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7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8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8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8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39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39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3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0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0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0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1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2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2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3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3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3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4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5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5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5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6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6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7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7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7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8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9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49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4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4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0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0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0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1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2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2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2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3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3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4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4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4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5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6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6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7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7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7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8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9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9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5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59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5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0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0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1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1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1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2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3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3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4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4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4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5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6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6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6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7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7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6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6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6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2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3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3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3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4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4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5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5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5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6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7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7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8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8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8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7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79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7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0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0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0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1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1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2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2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2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3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4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4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5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5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5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6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7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7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7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8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8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8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8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8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9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9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9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49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49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49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0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0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1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1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2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2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3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3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4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4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5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5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5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5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5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2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3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3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3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4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4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5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5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5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6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7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7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8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8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8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6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69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6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0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0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0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1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1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2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2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2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3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4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4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5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5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5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6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7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7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7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8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8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7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7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7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3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4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4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4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5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5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6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6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6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7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8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8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9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89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89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8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0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1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1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1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2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2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3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3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3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4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5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5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6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6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6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7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8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8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8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599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599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59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0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0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0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1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2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2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3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3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3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4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5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5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5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6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6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7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7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7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8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9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09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0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0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0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0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0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1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2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2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2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3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3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4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4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4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5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6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6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7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7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7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8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9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9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1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19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1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0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0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1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1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1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2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3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3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4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4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4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5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6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6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6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7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7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2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2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2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2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3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3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3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4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4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5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5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5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6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7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7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8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8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8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3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39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3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0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0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0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1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1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2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2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2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3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4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4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5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5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5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6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7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7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7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8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8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4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4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4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3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4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4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4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5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5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6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6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6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7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8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8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9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59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59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5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0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1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1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1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2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2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3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3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3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4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5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5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6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6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6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7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8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8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8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69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69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6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0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0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0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1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2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2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3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3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3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4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5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5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5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6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6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7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7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7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8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9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79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7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7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0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0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0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1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2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2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2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3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3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4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4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4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5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6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6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7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7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7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8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9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9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8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89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8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0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0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1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1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1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2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3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3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4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4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4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5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6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6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6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7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7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69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69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69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2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3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3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3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4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4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5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5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5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6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7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7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8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8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8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0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09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0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0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0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0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1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1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2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2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2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3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4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4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5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5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5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6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7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7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7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8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8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9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1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19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19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0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1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1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2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2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2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3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4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4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4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5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5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6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6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6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7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8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8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9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29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29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2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0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1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1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1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2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2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3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3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3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4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5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5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6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6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6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7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8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8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8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39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39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3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0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0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0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1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2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2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3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3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3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4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5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5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5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6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6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7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7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7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8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9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49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4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4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0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0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0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1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2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2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2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3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3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4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4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4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5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6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6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7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7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7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8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9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9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5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59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5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0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0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1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1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1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2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3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3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4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4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4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54"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60"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61"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68"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74"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75"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82"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88"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89"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6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696"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6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02"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703"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710"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16"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295275</xdr:rowOff>
    </xdr:to>
    <xdr:sp>
      <xdr:nvSpPr>
        <xdr:cNvPr id="7717" name="Text Box 1"/>
        <xdr:cNvSpPr txBox="1">
          <a:spLocks noChangeArrowheads="1"/>
        </xdr:cNvSpPr>
      </xdr:nvSpPr>
      <xdr:spPr>
        <a:xfrm>
          <a:off x="6334125" y="16906875"/>
          <a:ext cx="104775" cy="7524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7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7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8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8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79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79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7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8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8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09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0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0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0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1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1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2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3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3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4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4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5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6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6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7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7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8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9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19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19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0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0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1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2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2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2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3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3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4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5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5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5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6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6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7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7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8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8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8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9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29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29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0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0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1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1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1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2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2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2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3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3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4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47"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4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53"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5"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5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59"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1"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2"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3"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4"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65"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6"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7"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8"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69"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371475</xdr:rowOff>
    </xdr:to>
    <xdr:sp>
      <xdr:nvSpPr>
        <xdr:cNvPr id="8370" name="Text Box 1"/>
        <xdr:cNvSpPr txBox="1">
          <a:spLocks noChangeArrowheads="1"/>
        </xdr:cNvSpPr>
      </xdr:nvSpPr>
      <xdr:spPr>
        <a:xfrm>
          <a:off x="6334125" y="16906875"/>
          <a:ext cx="104775" cy="828675"/>
        </a:xfrm>
        <a:prstGeom prst="rect">
          <a:avLst/>
        </a:prstGeom>
        <a:noFill/>
        <a:ln w="9525">
          <a:noFill/>
          <a:miter lim="800000"/>
        </a:ln>
      </xdr:spPr>
    </xdr:sp>
    <xdr:clientData/>
  </xdr:twoCellAnchor>
  <xdr:twoCellAnchor editAs="oneCell">
    <xdr:from>
      <xdr:col>13</xdr:col>
      <xdr:colOff>0</xdr:colOff>
      <xdr:row>42</xdr:row>
      <xdr:rowOff>0</xdr:rowOff>
    </xdr:from>
    <xdr:to>
      <xdr:col>13</xdr:col>
      <xdr:colOff>104775</xdr:colOff>
      <xdr:row>43</xdr:row>
      <xdr:rowOff>342900</xdr:rowOff>
    </xdr:to>
    <xdr:sp>
      <xdr:nvSpPr>
        <xdr:cNvPr id="8371" name="Text Box 1"/>
        <xdr:cNvSpPr txBox="1">
          <a:spLocks noChangeArrowheads="1"/>
        </xdr:cNvSpPr>
      </xdr:nvSpPr>
      <xdr:spPr>
        <a:xfrm>
          <a:off x="6334125" y="169068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37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37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37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38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38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39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39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3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39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0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0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0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1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1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2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2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2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2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3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3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4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4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4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4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5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5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6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6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6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7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7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7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8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8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9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9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49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49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4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0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0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1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1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1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1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2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2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3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3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3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4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4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4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5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5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6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6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6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6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7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7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8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8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8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8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59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59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5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0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0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0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1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1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1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2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2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3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3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3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3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4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4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5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5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5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5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6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6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7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7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7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8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8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8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69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69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6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0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0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0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0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1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1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2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2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2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2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3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3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4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4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4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5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5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5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6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6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7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7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7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7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8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8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9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9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7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79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79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0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0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1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1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1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2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2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2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3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3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4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4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4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4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5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5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6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6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6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6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7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7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8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8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8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9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89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89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8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0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0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1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1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1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1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2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2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3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3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3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3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4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4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5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5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5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6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6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6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7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7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8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8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8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8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899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899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89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0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0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0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0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1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1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2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2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2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3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3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3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4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4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5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5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5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5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6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6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7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7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7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7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8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8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9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09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0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09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0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0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0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1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1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2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2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2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2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3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3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4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4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4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4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5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5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6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6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6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7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7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7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8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8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9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9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19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19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1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0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0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1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1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1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1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2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2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3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3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3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4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4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4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5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5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6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6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6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6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7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7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8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8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8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8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29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29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2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0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0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0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1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1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1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2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2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3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3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3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3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4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4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5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5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5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5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6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6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7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7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7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8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8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8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39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39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3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0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0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0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0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1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1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2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2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2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2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3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3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4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4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4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5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5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5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6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6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7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7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7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7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8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8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9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9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4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49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49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0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0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1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1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1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2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2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2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3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3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4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4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4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4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5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5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6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6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6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6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7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7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8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8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8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9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59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59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5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0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0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1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1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1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1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2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2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3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3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3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3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4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4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5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5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5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6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6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6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7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7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8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8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8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8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69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69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6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0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0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0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0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1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1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2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2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2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3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3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3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4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4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5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5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5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5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6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6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7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7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7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7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8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8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9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79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7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79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0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0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0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1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1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2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2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2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2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3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3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4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4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4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4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5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5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6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6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6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7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7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7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8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8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9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9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89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89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8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0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0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1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1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1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1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2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2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3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3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3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4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4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4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5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5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6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6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6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6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7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7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8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8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8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8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999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999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99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0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0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0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1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1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1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2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2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3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3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3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3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4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4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5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5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5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5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6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6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7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7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7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8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8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8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09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09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0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0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0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0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0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1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1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2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2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2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2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3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3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4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4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4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5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5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5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6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6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7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7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7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7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8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8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9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9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1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19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19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0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0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1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1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1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2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2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2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3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3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4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4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4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4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5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5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6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6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6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6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7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7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8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8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8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9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29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29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2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0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0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1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1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1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1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2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2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3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3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3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3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4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4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5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5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5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6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6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6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7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7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8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8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8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8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39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39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3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0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0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0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0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1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1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2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2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2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3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3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3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4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44"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50"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51"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5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58"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64"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65"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7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72"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78"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79"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8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86"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92"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493"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4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49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500"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06"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295275</xdr:rowOff>
    </xdr:to>
    <xdr:sp>
      <xdr:nvSpPr>
        <xdr:cNvPr id="10507" name="Text Box 1"/>
        <xdr:cNvSpPr txBox="1">
          <a:spLocks noChangeArrowheads="1"/>
        </xdr:cNvSpPr>
      </xdr:nvSpPr>
      <xdr:spPr>
        <a:xfrm>
          <a:off x="6334125" y="17364075"/>
          <a:ext cx="104775" cy="7524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1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1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2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3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3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4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4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5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6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6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7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7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8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9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59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5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0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0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1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2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2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3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3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4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5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5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6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6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7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8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8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9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6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69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0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1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1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2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2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3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4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4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5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5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6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7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7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8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8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79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7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0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0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1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1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2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3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3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4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4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5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6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6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7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7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8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9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89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8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0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0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1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2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2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3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3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4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5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5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6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6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7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8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8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8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9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09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099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0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1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1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1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2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2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3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4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4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4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5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5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6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6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7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7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7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8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8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8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09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09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0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0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0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1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1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1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2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2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3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37"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3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43"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5"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4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49"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1"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2"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3"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4"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55"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6"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7"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8"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59"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371475</xdr:rowOff>
    </xdr:to>
    <xdr:sp>
      <xdr:nvSpPr>
        <xdr:cNvPr id="11160" name="Text Box 1"/>
        <xdr:cNvSpPr txBox="1">
          <a:spLocks noChangeArrowheads="1"/>
        </xdr:cNvSpPr>
      </xdr:nvSpPr>
      <xdr:spPr>
        <a:xfrm>
          <a:off x="6334125" y="17364075"/>
          <a:ext cx="104775" cy="828675"/>
        </a:xfrm>
        <a:prstGeom prst="rect">
          <a:avLst/>
        </a:prstGeom>
        <a:noFill/>
        <a:ln w="9525">
          <a:noFill/>
          <a:miter lim="800000"/>
        </a:ln>
      </xdr:spPr>
    </xdr:sp>
    <xdr:clientData/>
  </xdr:twoCellAnchor>
  <xdr:twoCellAnchor editAs="oneCell">
    <xdr:from>
      <xdr:col>13</xdr:col>
      <xdr:colOff>0</xdr:colOff>
      <xdr:row>43</xdr:row>
      <xdr:rowOff>0</xdr:rowOff>
    </xdr:from>
    <xdr:to>
      <xdr:col>13</xdr:col>
      <xdr:colOff>104775</xdr:colOff>
      <xdr:row>44</xdr:row>
      <xdr:rowOff>342900</xdr:rowOff>
    </xdr:to>
    <xdr:sp>
      <xdr:nvSpPr>
        <xdr:cNvPr id="11161" name="Text Box 1"/>
        <xdr:cNvSpPr txBox="1">
          <a:spLocks noChangeArrowheads="1"/>
        </xdr:cNvSpPr>
      </xdr:nvSpPr>
      <xdr:spPr>
        <a:xfrm>
          <a:off x="6334125" y="17364075"/>
          <a:ext cx="104775" cy="800100"/>
        </a:xfrm>
        <a:prstGeom prst="rect">
          <a:avLst/>
        </a:prstGeom>
        <a:noFill/>
        <a:ln w="9525">
          <a:noFill/>
          <a:miter lim="800000"/>
        </a:ln>
      </xdr:spPr>
    </xdr: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P84"/>
  <sheetViews>
    <sheetView topLeftCell="A2" workbookViewId="0">
      <pane xSplit="2" ySplit="5" topLeftCell="C7" activePane="bottomRight" state="frozen"/>
      <selection/>
      <selection pane="topRight"/>
      <selection pane="bottomLeft"/>
      <selection pane="bottomRight" activeCell="E15" sqref="E15"/>
    </sheetView>
  </sheetViews>
  <sheetFormatPr defaultColWidth="9" defaultRowHeight="14.25"/>
  <cols>
    <col min="1" max="1" width="5.625" style="1" customWidth="1"/>
    <col min="2" max="2" width="19.3333333333333" style="1" customWidth="1"/>
    <col min="3" max="3" width="20.4166666666667" style="1" customWidth="1"/>
    <col min="4" max="4" width="11.1666666666667" style="1" customWidth="1"/>
    <col min="5" max="5" width="7.625" style="1" customWidth="1"/>
    <col min="6" max="6" width="7.66666666666667" style="1" customWidth="1"/>
    <col min="7" max="7" width="9.875" style="1" customWidth="1"/>
    <col min="8" max="8" width="8.66666666666667" style="1" customWidth="1"/>
    <col min="9" max="9" width="8.83333333333333" style="1" customWidth="1"/>
    <col min="10" max="10" width="11.3333333333333" style="1" customWidth="1"/>
    <col min="11" max="11" width="8.08333333333333" style="1" customWidth="1"/>
    <col min="12" max="12" width="4.25" style="1" customWidth="1"/>
    <col min="13" max="13" width="9" style="1" hidden="1" customWidth="1"/>
    <col min="14" max="14" width="7.58333333333333" style="1" hidden="1" customWidth="1"/>
    <col min="15" max="15" width="6.83333333333333" style="1" hidden="1" customWidth="1"/>
    <col min="16" max="16" width="9" style="1" hidden="1" customWidth="1"/>
    <col min="17" max="16384" width="9" style="1"/>
  </cols>
  <sheetData>
    <row r="1" ht="18.75" spans="1:12">
      <c r="A1" s="774" t="s">
        <v>0</v>
      </c>
      <c r="B1" s="775"/>
      <c r="C1" s="30"/>
      <c r="D1" s="31"/>
      <c r="E1" s="31"/>
      <c r="F1" s="31"/>
      <c r="G1" s="30"/>
      <c r="H1" s="31"/>
      <c r="I1" s="31"/>
      <c r="J1" s="31"/>
      <c r="K1" s="30"/>
      <c r="L1" s="30"/>
    </row>
    <row r="2" ht="24" customHeight="1" spans="1:12">
      <c r="A2" s="612" t="s">
        <v>1</v>
      </c>
      <c r="B2" s="612"/>
      <c r="C2" s="612"/>
      <c r="D2" s="612"/>
      <c r="E2" s="612"/>
      <c r="F2" s="612"/>
      <c r="G2" s="612"/>
      <c r="H2" s="612"/>
      <c r="I2" s="612"/>
      <c r="J2" s="612"/>
      <c r="K2" s="612"/>
      <c r="L2" s="612"/>
    </row>
    <row r="3" s="243" customFormat="1" ht="11" customHeight="1" spans="1:12">
      <c r="A3" s="263"/>
      <c r="B3" s="263"/>
      <c r="C3" s="263"/>
      <c r="D3" s="263"/>
      <c r="E3" s="263"/>
      <c r="F3" s="263"/>
      <c r="G3" s="263"/>
      <c r="H3" s="263"/>
      <c r="I3" s="263"/>
      <c r="J3" s="288" t="s">
        <v>2</v>
      </c>
      <c r="K3" s="288"/>
      <c r="L3" s="288"/>
    </row>
    <row r="4" s="603" customFormat="1" ht="12" spans="1:12">
      <c r="A4" s="622" t="s">
        <v>3</v>
      </c>
      <c r="B4" s="623" t="s">
        <v>4</v>
      </c>
      <c r="C4" s="623" t="s">
        <v>5</v>
      </c>
      <c r="D4" s="624" t="s">
        <v>6</v>
      </c>
      <c r="E4" s="624" t="s">
        <v>7</v>
      </c>
      <c r="F4" s="734"/>
      <c r="G4" s="623" t="s">
        <v>8</v>
      </c>
      <c r="H4" s="623"/>
      <c r="I4" s="623"/>
      <c r="J4" s="623"/>
      <c r="K4" s="623" t="s">
        <v>9</v>
      </c>
      <c r="L4" s="88" t="s">
        <v>10</v>
      </c>
    </row>
    <row r="5" s="603" customFormat="1" ht="21" customHeight="1" spans="1:12">
      <c r="A5" s="622"/>
      <c r="B5" s="623"/>
      <c r="C5" s="623"/>
      <c r="D5" s="624"/>
      <c r="E5" s="624" t="s">
        <v>11</v>
      </c>
      <c r="F5" s="734" t="s">
        <v>12</v>
      </c>
      <c r="G5" s="735" t="s">
        <v>13</v>
      </c>
      <c r="H5" s="624" t="s">
        <v>11</v>
      </c>
      <c r="I5" s="624" t="s">
        <v>12</v>
      </c>
      <c r="J5" s="624" t="s">
        <v>14</v>
      </c>
      <c r="K5" s="623"/>
      <c r="L5" s="88"/>
    </row>
    <row r="6" s="773" customFormat="1" ht="16" customHeight="1" spans="1:12">
      <c r="A6" s="776"/>
      <c r="B6" s="777" t="s">
        <v>13</v>
      </c>
      <c r="C6" s="778">
        <f t="shared" ref="C6:I6" si="0">C7+C10+C21+C24+C36+C41+C44+C47+C50+C56</f>
        <v>49</v>
      </c>
      <c r="D6" s="779">
        <f t="shared" si="0"/>
        <v>167197.28</v>
      </c>
      <c r="E6" s="779">
        <f t="shared" si="0"/>
        <v>970.28</v>
      </c>
      <c r="F6" s="779">
        <f t="shared" si="0"/>
        <v>780</v>
      </c>
      <c r="G6" s="779">
        <f t="shared" si="0"/>
        <v>7330</v>
      </c>
      <c r="H6" s="779">
        <f t="shared" si="0"/>
        <v>3500</v>
      </c>
      <c r="I6" s="779">
        <f t="shared" si="0"/>
        <v>3830</v>
      </c>
      <c r="J6" s="779"/>
      <c r="K6" s="777"/>
      <c r="L6" s="794"/>
    </row>
    <row r="7" s="604" customFormat="1" ht="15" customHeight="1" spans="1:12">
      <c r="A7" s="626"/>
      <c r="B7" s="699" t="s">
        <v>15</v>
      </c>
      <c r="C7" s="700">
        <f>C8</f>
        <v>1</v>
      </c>
      <c r="D7" s="700">
        <f t="shared" ref="D7:I7" si="1">D8</f>
        <v>1800</v>
      </c>
      <c r="E7" s="700"/>
      <c r="F7" s="700"/>
      <c r="G7" s="700">
        <f t="shared" si="1"/>
        <v>100</v>
      </c>
      <c r="H7" s="780">
        <f t="shared" si="1"/>
        <v>40</v>
      </c>
      <c r="I7" s="700">
        <f t="shared" si="1"/>
        <v>60</v>
      </c>
      <c r="J7" s="707"/>
      <c r="K7" s="699"/>
      <c r="L7" s="708"/>
    </row>
    <row r="8" s="18" customFormat="1" ht="15" customHeight="1" spans="1:12">
      <c r="A8" s="88" t="s">
        <v>16</v>
      </c>
      <c r="B8" s="88" t="s">
        <v>17</v>
      </c>
      <c r="C8" s="88">
        <v>1</v>
      </c>
      <c r="D8" s="279">
        <f>D9</f>
        <v>1800</v>
      </c>
      <c r="E8" s="279"/>
      <c r="F8" s="279"/>
      <c r="G8" s="279">
        <f>G9</f>
        <v>100</v>
      </c>
      <c r="H8" s="468">
        <f>H9</f>
        <v>40</v>
      </c>
      <c r="I8" s="279">
        <f>I9</f>
        <v>60</v>
      </c>
      <c r="J8" s="280"/>
      <c r="K8" s="88"/>
      <c r="L8" s="88"/>
    </row>
    <row r="9" s="18" customFormat="1" ht="52" customHeight="1" spans="1:15">
      <c r="A9" s="88">
        <v>1</v>
      </c>
      <c r="B9" s="754" t="s">
        <v>18</v>
      </c>
      <c r="C9" s="754" t="s">
        <v>19</v>
      </c>
      <c r="D9" s="279">
        <v>1800</v>
      </c>
      <c r="E9" s="279"/>
      <c r="F9" s="279"/>
      <c r="G9" s="279">
        <f>H9+I9</f>
        <v>100</v>
      </c>
      <c r="H9" s="296">
        <v>40</v>
      </c>
      <c r="I9" s="61">
        <v>60</v>
      </c>
      <c r="J9" s="280" t="s">
        <v>20</v>
      </c>
      <c r="K9" s="88" t="s">
        <v>21</v>
      </c>
      <c r="L9" s="88"/>
      <c r="N9" s="750"/>
      <c r="O9" s="750"/>
    </row>
    <row r="10" s="604" customFormat="1" ht="28" customHeight="1" spans="1:12">
      <c r="A10" s="626"/>
      <c r="B10" s="699" t="s">
        <v>22</v>
      </c>
      <c r="C10" s="701">
        <f>C11+C17+C19</f>
        <v>8</v>
      </c>
      <c r="D10" s="701">
        <f t="shared" ref="D10:I10" si="2">D11+D17+D19</f>
        <v>30900</v>
      </c>
      <c r="E10" s="701">
        <f t="shared" si="2"/>
        <v>400</v>
      </c>
      <c r="F10" s="701">
        <f t="shared" si="2"/>
        <v>600</v>
      </c>
      <c r="G10" s="701">
        <f t="shared" si="2"/>
        <v>1209</v>
      </c>
      <c r="H10" s="780">
        <f t="shared" si="2"/>
        <v>485</v>
      </c>
      <c r="I10" s="701">
        <f t="shared" si="2"/>
        <v>724</v>
      </c>
      <c r="J10" s="701"/>
      <c r="K10" s="699"/>
      <c r="L10" s="708"/>
    </row>
    <row r="11" s="240" customFormat="1" ht="24" customHeight="1" spans="1:12">
      <c r="A11" s="285" t="s">
        <v>16</v>
      </c>
      <c r="B11" s="285" t="s">
        <v>17</v>
      </c>
      <c r="C11" s="285">
        <v>6</v>
      </c>
      <c r="D11" s="631">
        <f>SUM(D12:D16)</f>
        <v>8100</v>
      </c>
      <c r="E11" s="631"/>
      <c r="F11" s="631"/>
      <c r="G11" s="631">
        <f>SUM(G12:G16)</f>
        <v>645</v>
      </c>
      <c r="H11" s="781">
        <f>SUM(H12:H16)</f>
        <v>259</v>
      </c>
      <c r="I11" s="631">
        <f>SUM(I12:I16)</f>
        <v>386</v>
      </c>
      <c r="J11" s="665"/>
      <c r="K11" s="285"/>
      <c r="L11" s="285"/>
    </row>
    <row r="12" s="18" customFormat="1" ht="42" customHeight="1" spans="1:12">
      <c r="A12" s="88">
        <v>1</v>
      </c>
      <c r="B12" s="304" t="s">
        <v>23</v>
      </c>
      <c r="C12" s="304" t="s">
        <v>24</v>
      </c>
      <c r="D12" s="279">
        <v>1400</v>
      </c>
      <c r="E12" s="279"/>
      <c r="F12" s="279"/>
      <c r="G12" s="279">
        <f>H12+I12</f>
        <v>112</v>
      </c>
      <c r="H12" s="468">
        <v>45</v>
      </c>
      <c r="I12" s="279">
        <v>67</v>
      </c>
      <c r="J12" s="280" t="s">
        <v>20</v>
      </c>
      <c r="K12" s="88" t="s">
        <v>25</v>
      </c>
      <c r="L12" s="88"/>
    </row>
    <row r="13" s="18" customFormat="1" ht="50" customHeight="1" spans="1:12">
      <c r="A13" s="88">
        <v>3</v>
      </c>
      <c r="B13" s="87" t="s">
        <v>26</v>
      </c>
      <c r="C13" s="86" t="s">
        <v>27</v>
      </c>
      <c r="D13" s="279">
        <v>1300</v>
      </c>
      <c r="E13" s="279"/>
      <c r="F13" s="279"/>
      <c r="G13" s="279">
        <f t="shared" ref="G13:G18" si="3">H13+I13</f>
        <v>104</v>
      </c>
      <c r="H13" s="468">
        <v>42</v>
      </c>
      <c r="I13" s="279">
        <v>62</v>
      </c>
      <c r="J13" s="280" t="s">
        <v>20</v>
      </c>
      <c r="K13" s="88" t="s">
        <v>25</v>
      </c>
      <c r="L13" s="88"/>
    </row>
    <row r="14" s="18" customFormat="1" ht="50" customHeight="1" spans="1:12">
      <c r="A14" s="88">
        <v>4</v>
      </c>
      <c r="B14" s="87" t="s">
        <v>28</v>
      </c>
      <c r="C14" s="86" t="s">
        <v>27</v>
      </c>
      <c r="D14" s="279">
        <v>1300</v>
      </c>
      <c r="E14" s="279"/>
      <c r="F14" s="279"/>
      <c r="G14" s="279">
        <f t="shared" si="3"/>
        <v>104</v>
      </c>
      <c r="H14" s="468">
        <v>42</v>
      </c>
      <c r="I14" s="279">
        <v>62</v>
      </c>
      <c r="J14" s="280" t="s">
        <v>20</v>
      </c>
      <c r="K14" s="88" t="s">
        <v>25</v>
      </c>
      <c r="L14" s="88"/>
    </row>
    <row r="15" s="18" customFormat="1" ht="50" customHeight="1" spans="1:12">
      <c r="A15" s="88">
        <v>5</v>
      </c>
      <c r="B15" s="87" t="s">
        <v>29</v>
      </c>
      <c r="C15" s="86" t="s">
        <v>30</v>
      </c>
      <c r="D15" s="279">
        <v>2600</v>
      </c>
      <c r="E15" s="279"/>
      <c r="F15" s="279"/>
      <c r="G15" s="279">
        <f t="shared" si="3"/>
        <v>205</v>
      </c>
      <c r="H15" s="468">
        <v>82</v>
      </c>
      <c r="I15" s="279">
        <v>123</v>
      </c>
      <c r="J15" s="280" t="s">
        <v>20</v>
      </c>
      <c r="K15" s="88" t="s">
        <v>25</v>
      </c>
      <c r="L15" s="88"/>
    </row>
    <row r="16" s="18" customFormat="1" ht="50" customHeight="1" spans="1:12">
      <c r="A16" s="88">
        <v>6</v>
      </c>
      <c r="B16" s="87" t="s">
        <v>31</v>
      </c>
      <c r="C16" s="86" t="s">
        <v>32</v>
      </c>
      <c r="D16" s="279">
        <v>1500</v>
      </c>
      <c r="E16" s="279"/>
      <c r="F16" s="279"/>
      <c r="G16" s="279">
        <f t="shared" si="3"/>
        <v>120</v>
      </c>
      <c r="H16" s="468">
        <v>48</v>
      </c>
      <c r="I16" s="279">
        <v>72</v>
      </c>
      <c r="J16" s="280" t="s">
        <v>20</v>
      </c>
      <c r="K16" s="88" t="s">
        <v>25</v>
      </c>
      <c r="L16" s="88"/>
    </row>
    <row r="17" s="240" customFormat="1" ht="41" customHeight="1" spans="1:16">
      <c r="A17" s="285" t="s">
        <v>33</v>
      </c>
      <c r="B17" s="410" t="s">
        <v>34</v>
      </c>
      <c r="C17" s="636">
        <v>1</v>
      </c>
      <c r="D17" s="631">
        <f t="shared" ref="D17:I17" si="4">D18</f>
        <v>800</v>
      </c>
      <c r="E17" s="631"/>
      <c r="F17" s="631"/>
      <c r="G17" s="631">
        <f t="shared" si="4"/>
        <v>64</v>
      </c>
      <c r="H17" s="781">
        <f t="shared" si="4"/>
        <v>26</v>
      </c>
      <c r="I17" s="631">
        <f t="shared" si="4"/>
        <v>38</v>
      </c>
      <c r="J17" s="665"/>
      <c r="K17" s="285"/>
      <c r="L17" s="285"/>
      <c r="O17" s="18"/>
      <c r="P17" s="18"/>
    </row>
    <row r="18" s="241" customFormat="1" ht="50" customHeight="1" spans="1:16">
      <c r="A18" s="88">
        <v>1</v>
      </c>
      <c r="B18" s="304" t="s">
        <v>35</v>
      </c>
      <c r="C18" s="304" t="s">
        <v>36</v>
      </c>
      <c r="D18" s="279">
        <v>800</v>
      </c>
      <c r="E18" s="279"/>
      <c r="F18" s="279"/>
      <c r="G18" s="279">
        <f t="shared" si="3"/>
        <v>64</v>
      </c>
      <c r="H18" s="468">
        <v>26</v>
      </c>
      <c r="I18" s="279">
        <v>38</v>
      </c>
      <c r="J18" s="280" t="s">
        <v>37</v>
      </c>
      <c r="K18" s="88" t="s">
        <v>25</v>
      </c>
      <c r="L18" s="88"/>
      <c r="O18" s="18"/>
      <c r="P18" s="18"/>
    </row>
    <row r="19" s="240" customFormat="1" ht="46" customHeight="1" spans="1:16">
      <c r="A19" s="285" t="s">
        <v>38</v>
      </c>
      <c r="B19" s="635" t="s">
        <v>39</v>
      </c>
      <c r="C19" s="636">
        <v>1</v>
      </c>
      <c r="D19" s="631">
        <f t="shared" ref="D19:I19" si="5">D20</f>
        <v>22000</v>
      </c>
      <c r="E19" s="631">
        <f t="shared" si="5"/>
        <v>400</v>
      </c>
      <c r="F19" s="631">
        <f t="shared" si="5"/>
        <v>600</v>
      </c>
      <c r="G19" s="631">
        <f t="shared" si="5"/>
        <v>500</v>
      </c>
      <c r="H19" s="781">
        <f t="shared" si="5"/>
        <v>200</v>
      </c>
      <c r="I19" s="631">
        <f t="shared" si="5"/>
        <v>300</v>
      </c>
      <c r="J19" s="665"/>
      <c r="K19" s="285"/>
      <c r="L19" s="285"/>
      <c r="O19" s="18"/>
      <c r="P19" s="18"/>
    </row>
    <row r="20" s="18" customFormat="1" ht="50" customHeight="1" spans="1:14">
      <c r="A20" s="88">
        <v>1</v>
      </c>
      <c r="B20" s="304" t="s">
        <v>40</v>
      </c>
      <c r="C20" s="304" t="s">
        <v>41</v>
      </c>
      <c r="D20" s="279">
        <v>22000</v>
      </c>
      <c r="E20" s="279">
        <v>400</v>
      </c>
      <c r="F20" s="279">
        <v>600</v>
      </c>
      <c r="G20" s="279">
        <f>H20+I20</f>
        <v>500</v>
      </c>
      <c r="H20" s="296">
        <v>200</v>
      </c>
      <c r="I20" s="61">
        <v>300</v>
      </c>
      <c r="J20" s="280" t="s">
        <v>42</v>
      </c>
      <c r="K20" s="88" t="s">
        <v>25</v>
      </c>
      <c r="L20" s="88"/>
      <c r="M20" s="236" t="s">
        <v>43</v>
      </c>
      <c r="N20" s="795"/>
    </row>
    <row r="21" s="733" customFormat="1" ht="12" spans="1:16">
      <c r="A21" s="567"/>
      <c r="B21" s="782" t="s">
        <v>44</v>
      </c>
      <c r="C21" s="783">
        <f>C22</f>
        <v>1</v>
      </c>
      <c r="D21" s="783"/>
      <c r="E21" s="783"/>
      <c r="F21" s="784"/>
      <c r="G21" s="784">
        <f>G22</f>
        <v>120</v>
      </c>
      <c r="H21" s="785">
        <f>H22</f>
        <v>48</v>
      </c>
      <c r="I21" s="784">
        <f>I22</f>
        <v>72</v>
      </c>
      <c r="J21" s="782"/>
      <c r="K21" s="567"/>
      <c r="L21" s="567"/>
      <c r="N21" s="796"/>
      <c r="O21" s="18"/>
      <c r="P21" s="18"/>
    </row>
    <row r="22" s="237" customFormat="1" ht="12" spans="1:16">
      <c r="A22" s="88" t="s">
        <v>16</v>
      </c>
      <c r="B22" s="304" t="s">
        <v>34</v>
      </c>
      <c r="C22" s="305">
        <v>1</v>
      </c>
      <c r="D22" s="279">
        <f t="shared" ref="D22:I22" si="6">D23</f>
        <v>1500</v>
      </c>
      <c r="E22" s="279"/>
      <c r="F22" s="279"/>
      <c r="G22" s="279">
        <f t="shared" si="6"/>
        <v>120</v>
      </c>
      <c r="H22" s="468">
        <f t="shared" si="6"/>
        <v>48</v>
      </c>
      <c r="I22" s="279">
        <f t="shared" si="6"/>
        <v>72</v>
      </c>
      <c r="J22" s="280"/>
      <c r="K22" s="88"/>
      <c r="L22" s="88"/>
      <c r="O22" s="18"/>
      <c r="P22" s="18"/>
    </row>
    <row r="23" s="477" customFormat="1" ht="48" spans="1:16">
      <c r="A23" s="725">
        <v>1</v>
      </c>
      <c r="B23" s="304" t="s">
        <v>45</v>
      </c>
      <c r="C23" s="304" t="s">
        <v>46</v>
      </c>
      <c r="D23" s="279">
        <v>1500</v>
      </c>
      <c r="E23" s="279"/>
      <c r="F23" s="279"/>
      <c r="G23" s="279">
        <f>H23+I23</f>
        <v>120</v>
      </c>
      <c r="H23" s="468">
        <v>48</v>
      </c>
      <c r="I23" s="279">
        <v>72</v>
      </c>
      <c r="J23" s="280" t="s">
        <v>37</v>
      </c>
      <c r="K23" s="88" t="s">
        <v>47</v>
      </c>
      <c r="L23" s="725"/>
      <c r="O23" s="18"/>
      <c r="P23" s="18"/>
    </row>
    <row r="24" s="554" customFormat="1" ht="12" spans="1:16">
      <c r="A24" s="651"/>
      <c r="B24" s="694" t="s">
        <v>48</v>
      </c>
      <c r="C24" s="696">
        <f>SUM(C25+C27+C33)</f>
        <v>8</v>
      </c>
      <c r="D24" s="696">
        <f t="shared" ref="D24:I24" si="7">SUM(D25+D27+D33)</f>
        <v>26065</v>
      </c>
      <c r="E24" s="696"/>
      <c r="F24" s="696"/>
      <c r="G24" s="696">
        <f t="shared" si="7"/>
        <v>1258</v>
      </c>
      <c r="H24" s="767">
        <f t="shared" si="7"/>
        <v>504</v>
      </c>
      <c r="I24" s="696">
        <f t="shared" si="7"/>
        <v>754</v>
      </c>
      <c r="J24" s="706"/>
      <c r="K24" s="694"/>
      <c r="L24" s="567"/>
      <c r="O24" s="18"/>
      <c r="P24" s="18"/>
    </row>
    <row r="25" s="240" customFormat="1" ht="12" spans="1:16">
      <c r="A25" s="285" t="s">
        <v>16</v>
      </c>
      <c r="B25" s="285" t="s">
        <v>49</v>
      </c>
      <c r="C25" s="285">
        <v>1</v>
      </c>
      <c r="D25" s="631">
        <f t="shared" ref="D25:F25" si="8">SUM(D26)</f>
        <v>15000</v>
      </c>
      <c r="E25" s="631"/>
      <c r="F25" s="631"/>
      <c r="G25" s="631">
        <f t="shared" ref="G25:I25" si="9">G26</f>
        <v>375</v>
      </c>
      <c r="H25" s="781">
        <f t="shared" si="9"/>
        <v>150</v>
      </c>
      <c r="I25" s="631">
        <f t="shared" si="9"/>
        <v>225</v>
      </c>
      <c r="J25" s="665"/>
      <c r="K25" s="285"/>
      <c r="L25" s="285"/>
      <c r="O25" s="18"/>
      <c r="P25" s="18"/>
    </row>
    <row r="26" s="18" customFormat="1" ht="84" customHeight="1" spans="1:14">
      <c r="A26" s="88">
        <v>1</v>
      </c>
      <c r="B26" s="88" t="s">
        <v>50</v>
      </c>
      <c r="C26" s="304" t="s">
        <v>51</v>
      </c>
      <c r="D26" s="305">
        <v>15000</v>
      </c>
      <c r="E26" s="305"/>
      <c r="F26" s="279"/>
      <c r="G26" s="279">
        <f>H26+I26</f>
        <v>375</v>
      </c>
      <c r="H26" s="296">
        <v>150</v>
      </c>
      <c r="I26" s="61">
        <v>225</v>
      </c>
      <c r="J26" s="280" t="s">
        <v>52</v>
      </c>
      <c r="K26" s="280" t="s">
        <v>53</v>
      </c>
      <c r="L26" s="88"/>
      <c r="N26" s="795"/>
    </row>
    <row r="27" s="240" customFormat="1" ht="15" customHeight="1" spans="1:16">
      <c r="A27" s="285" t="s">
        <v>33</v>
      </c>
      <c r="B27" s="285" t="s">
        <v>17</v>
      </c>
      <c r="C27" s="285">
        <v>5</v>
      </c>
      <c r="D27" s="631">
        <f t="shared" ref="D27:I27" si="10">SUM(D28:D32)</f>
        <v>10065</v>
      </c>
      <c r="E27" s="631"/>
      <c r="F27" s="631"/>
      <c r="G27" s="631">
        <f t="shared" si="10"/>
        <v>803</v>
      </c>
      <c r="H27" s="781">
        <f t="shared" si="10"/>
        <v>322</v>
      </c>
      <c r="I27" s="631">
        <f t="shared" si="10"/>
        <v>481</v>
      </c>
      <c r="J27" s="665"/>
      <c r="K27" s="285"/>
      <c r="L27" s="285"/>
      <c r="O27" s="18"/>
      <c r="P27" s="18"/>
    </row>
    <row r="28" s="18" customFormat="1" ht="42.6" customHeight="1" spans="1:12">
      <c r="A28" s="88">
        <v>1</v>
      </c>
      <c r="B28" s="304" t="s">
        <v>54</v>
      </c>
      <c r="C28" s="304" t="s">
        <v>55</v>
      </c>
      <c r="D28" s="786">
        <v>1264</v>
      </c>
      <c r="E28" s="279"/>
      <c r="F28" s="279"/>
      <c r="G28" s="279">
        <f>H28+I28</f>
        <v>100</v>
      </c>
      <c r="H28" s="468">
        <v>40</v>
      </c>
      <c r="I28" s="279">
        <v>60</v>
      </c>
      <c r="J28" s="280" t="s">
        <v>56</v>
      </c>
      <c r="K28" s="88" t="s">
        <v>53</v>
      </c>
      <c r="L28" s="88"/>
    </row>
    <row r="29" s="18" customFormat="1" ht="46.2" customHeight="1" spans="1:12">
      <c r="A29" s="88">
        <v>2</v>
      </c>
      <c r="B29" s="304" t="s">
        <v>57</v>
      </c>
      <c r="C29" s="304" t="s">
        <v>32</v>
      </c>
      <c r="D29" s="786">
        <v>1264</v>
      </c>
      <c r="E29" s="279"/>
      <c r="F29" s="279"/>
      <c r="G29" s="279">
        <f>H29+I29</f>
        <v>100</v>
      </c>
      <c r="H29" s="468">
        <v>40</v>
      </c>
      <c r="I29" s="279">
        <v>60</v>
      </c>
      <c r="J29" s="280" t="s">
        <v>56</v>
      </c>
      <c r="K29" s="88" t="s">
        <v>53</v>
      </c>
      <c r="L29" s="88"/>
    </row>
    <row r="30" s="18" customFormat="1" ht="42.6" customHeight="1" spans="1:12">
      <c r="A30" s="88">
        <v>3</v>
      </c>
      <c r="B30" s="304" t="s">
        <v>58</v>
      </c>
      <c r="C30" s="304" t="s">
        <v>59</v>
      </c>
      <c r="D30" s="279">
        <v>1959</v>
      </c>
      <c r="E30" s="279"/>
      <c r="F30" s="279"/>
      <c r="G30" s="279">
        <f>H30+I30</f>
        <v>157</v>
      </c>
      <c r="H30" s="468">
        <v>63</v>
      </c>
      <c r="I30" s="279">
        <v>94</v>
      </c>
      <c r="J30" s="280" t="s">
        <v>56</v>
      </c>
      <c r="K30" s="88" t="s">
        <v>53</v>
      </c>
      <c r="L30" s="88"/>
    </row>
    <row r="31" s="18" customFormat="1" ht="44.4" customHeight="1" spans="1:12">
      <c r="A31" s="88">
        <v>4</v>
      </c>
      <c r="B31" s="304" t="s">
        <v>60</v>
      </c>
      <c r="C31" s="304" t="s">
        <v>32</v>
      </c>
      <c r="D31" s="279">
        <v>2736</v>
      </c>
      <c r="E31" s="279"/>
      <c r="F31" s="279"/>
      <c r="G31" s="279">
        <f>H31+I31</f>
        <v>219</v>
      </c>
      <c r="H31" s="468">
        <v>88</v>
      </c>
      <c r="I31" s="279">
        <v>131</v>
      </c>
      <c r="J31" s="280" t="s">
        <v>56</v>
      </c>
      <c r="K31" s="88" t="s">
        <v>53</v>
      </c>
      <c r="L31" s="88"/>
    </row>
    <row r="32" s="18" customFormat="1" ht="42" customHeight="1" spans="1:12">
      <c r="A32" s="88">
        <v>5</v>
      </c>
      <c r="B32" s="304" t="s">
        <v>61</v>
      </c>
      <c r="C32" s="304" t="s">
        <v>62</v>
      </c>
      <c r="D32" s="279">
        <v>2842</v>
      </c>
      <c r="E32" s="279"/>
      <c r="F32" s="279"/>
      <c r="G32" s="279">
        <f>H32+I32</f>
        <v>227</v>
      </c>
      <c r="H32" s="468">
        <v>91</v>
      </c>
      <c r="I32" s="279">
        <v>136</v>
      </c>
      <c r="J32" s="280" t="s">
        <v>56</v>
      </c>
      <c r="K32" s="88" t="s">
        <v>53</v>
      </c>
      <c r="L32" s="88"/>
    </row>
    <row r="33" s="240" customFormat="1" ht="21" customHeight="1" spans="1:16">
      <c r="A33" s="285" t="s">
        <v>38</v>
      </c>
      <c r="B33" s="410" t="s">
        <v>34</v>
      </c>
      <c r="C33" s="636">
        <v>2</v>
      </c>
      <c r="D33" s="631">
        <f t="shared" ref="D33:I33" si="11">SUM(D34:D35)</f>
        <v>1000</v>
      </c>
      <c r="E33" s="631"/>
      <c r="F33" s="631"/>
      <c r="G33" s="631">
        <f t="shared" si="11"/>
        <v>80</v>
      </c>
      <c r="H33" s="781">
        <f t="shared" si="11"/>
        <v>32</v>
      </c>
      <c r="I33" s="631">
        <f t="shared" si="11"/>
        <v>48</v>
      </c>
      <c r="J33" s="665"/>
      <c r="K33" s="285"/>
      <c r="L33" s="285"/>
      <c r="O33" s="18"/>
      <c r="P33" s="18"/>
    </row>
    <row r="34" s="18" customFormat="1" ht="64.8" customHeight="1" spans="1:12">
      <c r="A34" s="88">
        <v>1</v>
      </c>
      <c r="B34" s="304" t="s">
        <v>63</v>
      </c>
      <c r="C34" s="304" t="s">
        <v>46</v>
      </c>
      <c r="D34" s="279">
        <v>500</v>
      </c>
      <c r="E34" s="279"/>
      <c r="F34" s="279"/>
      <c r="G34" s="279">
        <f>H34+I34</f>
        <v>40</v>
      </c>
      <c r="H34" s="468">
        <v>16</v>
      </c>
      <c r="I34" s="279">
        <v>24</v>
      </c>
      <c r="J34" s="280" t="s">
        <v>37</v>
      </c>
      <c r="K34" s="88" t="s">
        <v>53</v>
      </c>
      <c r="L34" s="88"/>
    </row>
    <row r="35" s="18" customFormat="1" ht="102" customHeight="1" spans="1:14">
      <c r="A35" s="88">
        <v>2</v>
      </c>
      <c r="B35" s="304" t="s">
        <v>64</v>
      </c>
      <c r="C35" s="304" t="s">
        <v>46</v>
      </c>
      <c r="D35" s="279">
        <v>500</v>
      </c>
      <c r="E35" s="279"/>
      <c r="F35" s="279"/>
      <c r="G35" s="279">
        <f>H35+I35</f>
        <v>40</v>
      </c>
      <c r="H35" s="296">
        <v>16</v>
      </c>
      <c r="I35" s="61">
        <v>24</v>
      </c>
      <c r="J35" s="280" t="s">
        <v>37</v>
      </c>
      <c r="K35" s="88" t="s">
        <v>53</v>
      </c>
      <c r="L35" s="88"/>
      <c r="N35" s="255"/>
    </row>
    <row r="36" s="554" customFormat="1" ht="30" customHeight="1" spans="1:16">
      <c r="A36" s="567"/>
      <c r="B36" s="46" t="s">
        <v>65</v>
      </c>
      <c r="C36" s="784">
        <f>C37+C39</f>
        <v>2</v>
      </c>
      <c r="D36" s="784">
        <f t="shared" ref="D36:I36" si="12">D37+D39</f>
        <v>37450</v>
      </c>
      <c r="E36" s="784"/>
      <c r="F36" s="784"/>
      <c r="G36" s="784">
        <f t="shared" si="12"/>
        <v>147</v>
      </c>
      <c r="H36" s="785">
        <f t="shared" si="12"/>
        <v>59</v>
      </c>
      <c r="I36" s="784">
        <f t="shared" si="12"/>
        <v>88</v>
      </c>
      <c r="J36" s="797"/>
      <c r="K36" s="567"/>
      <c r="L36" s="798"/>
      <c r="O36" s="18"/>
      <c r="P36" s="18"/>
    </row>
    <row r="37" s="18" customFormat="1" ht="15" customHeight="1" spans="1:12">
      <c r="A37" s="88" t="s">
        <v>16</v>
      </c>
      <c r="B37" s="88" t="s">
        <v>49</v>
      </c>
      <c r="C37" s="88">
        <v>1</v>
      </c>
      <c r="D37" s="279">
        <f t="shared" ref="D37:I37" si="13">SUM(D38:D38)</f>
        <v>36800</v>
      </c>
      <c r="E37" s="279"/>
      <c r="F37" s="279"/>
      <c r="G37" s="279">
        <f t="shared" si="13"/>
        <v>115</v>
      </c>
      <c r="H37" s="468">
        <f t="shared" si="13"/>
        <v>46</v>
      </c>
      <c r="I37" s="279">
        <f t="shared" si="13"/>
        <v>69</v>
      </c>
      <c r="J37" s="280"/>
      <c r="K37" s="88"/>
      <c r="L37" s="88"/>
    </row>
    <row r="38" s="18" customFormat="1" ht="230" customHeight="1" spans="1:12">
      <c r="A38" s="88">
        <v>1</v>
      </c>
      <c r="B38" s="88" t="s">
        <v>66</v>
      </c>
      <c r="C38" s="304" t="s">
        <v>67</v>
      </c>
      <c r="D38" s="305">
        <v>36800</v>
      </c>
      <c r="E38" s="305"/>
      <c r="F38" s="279"/>
      <c r="G38" s="279">
        <f>H38+I38</f>
        <v>115</v>
      </c>
      <c r="H38" s="787">
        <v>46</v>
      </c>
      <c r="I38" s="306">
        <v>69</v>
      </c>
      <c r="J38" s="280" t="s">
        <v>68</v>
      </c>
      <c r="K38" s="88" t="s">
        <v>69</v>
      </c>
      <c r="L38" s="88"/>
    </row>
    <row r="39" s="18" customFormat="1" ht="30" customHeight="1" spans="1:12">
      <c r="A39" s="88" t="s">
        <v>33</v>
      </c>
      <c r="B39" s="87" t="s">
        <v>70</v>
      </c>
      <c r="C39" s="87">
        <v>1</v>
      </c>
      <c r="D39" s="279">
        <f t="shared" ref="D39:I39" si="14">D40</f>
        <v>650</v>
      </c>
      <c r="E39" s="279"/>
      <c r="F39" s="279"/>
      <c r="G39" s="279">
        <f t="shared" si="14"/>
        <v>32</v>
      </c>
      <c r="H39" s="468">
        <f t="shared" si="14"/>
        <v>13</v>
      </c>
      <c r="I39" s="279">
        <f t="shared" si="14"/>
        <v>19</v>
      </c>
      <c r="K39" s="88"/>
      <c r="L39" s="88"/>
    </row>
    <row r="40" s="18" customFormat="1" ht="104.4" customHeight="1" spans="1:12">
      <c r="A40" s="88">
        <v>1</v>
      </c>
      <c r="B40" s="304" t="s">
        <v>71</v>
      </c>
      <c r="C40" s="754" t="s">
        <v>72</v>
      </c>
      <c r="D40" s="279">
        <v>650</v>
      </c>
      <c r="E40" s="279"/>
      <c r="F40" s="279"/>
      <c r="G40" s="279">
        <v>32</v>
      </c>
      <c r="H40" s="468">
        <v>13</v>
      </c>
      <c r="I40" s="279">
        <v>19</v>
      </c>
      <c r="J40" s="280" t="s">
        <v>37</v>
      </c>
      <c r="K40" s="88" t="s">
        <v>69</v>
      </c>
      <c r="L40" s="88"/>
    </row>
    <row r="41" s="554" customFormat="1" ht="22" customHeight="1" spans="1:16">
      <c r="A41" s="567"/>
      <c r="B41" s="788" t="s">
        <v>73</v>
      </c>
      <c r="C41" s="783">
        <f>C42</f>
        <v>1</v>
      </c>
      <c r="D41" s="784">
        <f t="shared" ref="D41:I41" si="15">D42</f>
        <v>35000</v>
      </c>
      <c r="E41" s="784">
        <f t="shared" si="15"/>
        <v>120</v>
      </c>
      <c r="F41" s="784">
        <f t="shared" si="15"/>
        <v>180</v>
      </c>
      <c r="G41" s="784">
        <f t="shared" si="15"/>
        <v>1500</v>
      </c>
      <c r="H41" s="785">
        <f t="shared" si="15"/>
        <v>600</v>
      </c>
      <c r="I41" s="784">
        <f t="shared" si="15"/>
        <v>900</v>
      </c>
      <c r="J41" s="799"/>
      <c r="K41" s="567"/>
      <c r="L41" s="567"/>
      <c r="O41" s="18"/>
      <c r="P41" s="18"/>
    </row>
    <row r="42" s="240" customFormat="1" ht="15" customHeight="1" spans="1:16">
      <c r="A42" s="285" t="s">
        <v>16</v>
      </c>
      <c r="B42" s="677" t="s">
        <v>39</v>
      </c>
      <c r="C42" s="636">
        <v>1</v>
      </c>
      <c r="D42" s="631">
        <f t="shared" ref="D42:I42" si="16">D43</f>
        <v>35000</v>
      </c>
      <c r="E42" s="631">
        <f t="shared" si="16"/>
        <v>120</v>
      </c>
      <c r="F42" s="631">
        <f t="shared" si="16"/>
        <v>180</v>
      </c>
      <c r="G42" s="631">
        <f t="shared" si="16"/>
        <v>1500</v>
      </c>
      <c r="H42" s="781">
        <f t="shared" si="16"/>
        <v>600</v>
      </c>
      <c r="I42" s="631">
        <f t="shared" si="16"/>
        <v>900</v>
      </c>
      <c r="J42" s="665"/>
      <c r="K42" s="285"/>
      <c r="L42" s="285"/>
      <c r="O42" s="18"/>
      <c r="P42" s="18"/>
    </row>
    <row r="43" s="18" customFormat="1" ht="45" customHeight="1" spans="1:14">
      <c r="A43" s="88">
        <v>1</v>
      </c>
      <c r="B43" s="304" t="s">
        <v>74</v>
      </c>
      <c r="C43" s="304" t="s">
        <v>75</v>
      </c>
      <c r="D43" s="279">
        <v>35000</v>
      </c>
      <c r="E43" s="279">
        <v>120</v>
      </c>
      <c r="F43" s="279">
        <v>180</v>
      </c>
      <c r="G43" s="279">
        <f>H43+I43</f>
        <v>1500</v>
      </c>
      <c r="H43" s="296">
        <v>600</v>
      </c>
      <c r="I43" s="61">
        <v>900</v>
      </c>
      <c r="J43" s="280" t="s">
        <v>42</v>
      </c>
      <c r="K43" s="88" t="s">
        <v>76</v>
      </c>
      <c r="L43" s="88"/>
      <c r="N43" s="750"/>
    </row>
    <row r="44" s="604" customFormat="1" ht="15" customHeight="1" spans="1:16">
      <c r="A44" s="626"/>
      <c r="B44" s="699" t="s">
        <v>77</v>
      </c>
      <c r="C44" s="700">
        <f>C45</f>
        <v>1</v>
      </c>
      <c r="D44" s="701">
        <f t="shared" ref="D44:I44" si="17">D45</f>
        <v>24</v>
      </c>
      <c r="E44" s="701"/>
      <c r="F44" s="701"/>
      <c r="G44" s="701">
        <f t="shared" si="17"/>
        <v>24</v>
      </c>
      <c r="H44" s="780">
        <f t="shared" si="17"/>
        <v>10</v>
      </c>
      <c r="I44" s="701">
        <f t="shared" si="17"/>
        <v>14</v>
      </c>
      <c r="J44" s="707"/>
      <c r="K44" s="699"/>
      <c r="L44" s="708"/>
      <c r="O44" s="18"/>
      <c r="P44" s="18"/>
    </row>
    <row r="45" s="240" customFormat="1" ht="22" customHeight="1" spans="1:16">
      <c r="A45" s="285" t="s">
        <v>16</v>
      </c>
      <c r="B45" s="789" t="s">
        <v>78</v>
      </c>
      <c r="C45" s="636">
        <v>1</v>
      </c>
      <c r="D45" s="631">
        <f>D46</f>
        <v>24</v>
      </c>
      <c r="E45" s="631"/>
      <c r="F45" s="631"/>
      <c r="G45" s="631">
        <f>G46</f>
        <v>24</v>
      </c>
      <c r="H45" s="781">
        <f>H46</f>
        <v>10</v>
      </c>
      <c r="I45" s="631">
        <f>I46</f>
        <v>14</v>
      </c>
      <c r="J45" s="665"/>
      <c r="K45" s="285"/>
      <c r="L45" s="285"/>
      <c r="O45" s="18"/>
      <c r="P45" s="18"/>
    </row>
    <row r="46" s="18" customFormat="1" ht="58" customHeight="1" spans="1:12">
      <c r="A46" s="88">
        <v>1</v>
      </c>
      <c r="B46" s="304" t="s">
        <v>79</v>
      </c>
      <c r="C46" s="304" t="s">
        <v>80</v>
      </c>
      <c r="D46" s="279">
        <v>24</v>
      </c>
      <c r="E46" s="279"/>
      <c r="F46" s="279"/>
      <c r="G46" s="279">
        <f>H46+I46</f>
        <v>24</v>
      </c>
      <c r="H46" s="468">
        <v>10</v>
      </c>
      <c r="I46" s="279">
        <v>14</v>
      </c>
      <c r="J46" s="304" t="s">
        <v>81</v>
      </c>
      <c r="K46" s="76" t="s">
        <v>82</v>
      </c>
      <c r="L46" s="88"/>
    </row>
    <row r="47" s="240" customFormat="1" ht="15" customHeight="1" spans="1:16">
      <c r="A47" s="626"/>
      <c r="B47" s="699" t="s">
        <v>83</v>
      </c>
      <c r="C47" s="700">
        <f>C48</f>
        <v>1</v>
      </c>
      <c r="D47" s="701">
        <f t="shared" ref="D47:I47" si="18">SUM(D48)</f>
        <v>1000</v>
      </c>
      <c r="E47" s="701"/>
      <c r="F47" s="701"/>
      <c r="G47" s="701">
        <f t="shared" si="18"/>
        <v>50</v>
      </c>
      <c r="H47" s="780">
        <f t="shared" si="18"/>
        <v>20</v>
      </c>
      <c r="I47" s="701">
        <f t="shared" si="18"/>
        <v>30</v>
      </c>
      <c r="J47" s="707"/>
      <c r="K47" s="699"/>
      <c r="L47" s="708"/>
      <c r="O47" s="18"/>
      <c r="P47" s="18"/>
    </row>
    <row r="48" s="18" customFormat="1" ht="15" customHeight="1" spans="1:12">
      <c r="A48" s="285" t="s">
        <v>16</v>
      </c>
      <c r="B48" s="285" t="s">
        <v>49</v>
      </c>
      <c r="C48" s="88">
        <v>1</v>
      </c>
      <c r="D48" s="279">
        <f>D49</f>
        <v>1000</v>
      </c>
      <c r="E48" s="279"/>
      <c r="F48" s="279"/>
      <c r="G48" s="279">
        <f>G49</f>
        <v>50</v>
      </c>
      <c r="H48" s="468">
        <f>H49</f>
        <v>20</v>
      </c>
      <c r="I48" s="279">
        <f>I49</f>
        <v>30</v>
      </c>
      <c r="J48" s="280"/>
      <c r="K48" s="88"/>
      <c r="L48" s="88"/>
    </row>
    <row r="49" s="18" customFormat="1" ht="66.95" customHeight="1" spans="1:12">
      <c r="A49" s="88">
        <v>1</v>
      </c>
      <c r="B49" s="88" t="s">
        <v>84</v>
      </c>
      <c r="C49" s="87" t="s">
        <v>85</v>
      </c>
      <c r="D49" s="305">
        <v>1000</v>
      </c>
      <c r="E49" s="305"/>
      <c r="F49" s="279"/>
      <c r="G49" s="279">
        <f>SUM(H49:I49)</f>
        <v>50</v>
      </c>
      <c r="H49" s="787">
        <v>20</v>
      </c>
      <c r="I49" s="306">
        <v>30</v>
      </c>
      <c r="J49" s="468" t="s">
        <v>86</v>
      </c>
      <c r="K49" s="87" t="s">
        <v>87</v>
      </c>
      <c r="L49" s="88"/>
    </row>
    <row r="50" s="733" customFormat="1" ht="27" customHeight="1" spans="1:16">
      <c r="A50" s="651"/>
      <c r="B50" s="694" t="s">
        <v>88</v>
      </c>
      <c r="C50" s="695">
        <f>C51+C53</f>
        <v>3</v>
      </c>
      <c r="D50" s="695">
        <f t="shared" ref="D50:I50" si="19">D51+D53</f>
        <v>31000</v>
      </c>
      <c r="E50" s="695"/>
      <c r="F50" s="695"/>
      <c r="G50" s="695">
        <f t="shared" si="19"/>
        <v>1980</v>
      </c>
      <c r="H50" s="767">
        <f t="shared" si="19"/>
        <v>792</v>
      </c>
      <c r="I50" s="695">
        <f t="shared" si="19"/>
        <v>1188</v>
      </c>
      <c r="J50" s="767"/>
      <c r="K50" s="694"/>
      <c r="L50" s="567"/>
      <c r="O50" s="18"/>
      <c r="P50" s="18"/>
    </row>
    <row r="51" s="240" customFormat="1" ht="15" customHeight="1" spans="1:16">
      <c r="A51" s="285" t="s">
        <v>16</v>
      </c>
      <c r="B51" s="285" t="s">
        <v>17</v>
      </c>
      <c r="C51" s="285">
        <v>1</v>
      </c>
      <c r="D51" s="790">
        <f>SUM(D52:D52)</f>
        <v>3000</v>
      </c>
      <c r="E51" s="790"/>
      <c r="F51" s="790"/>
      <c r="G51" s="790">
        <f t="shared" ref="G51:I51" si="20">SUM(G52)</f>
        <v>180</v>
      </c>
      <c r="H51" s="791">
        <f t="shared" si="20"/>
        <v>72</v>
      </c>
      <c r="I51" s="790">
        <f t="shared" si="20"/>
        <v>108</v>
      </c>
      <c r="J51" s="665"/>
      <c r="K51" s="285"/>
      <c r="L51" s="285"/>
      <c r="O51" s="18"/>
      <c r="P51" s="18"/>
    </row>
    <row r="52" s="18" customFormat="1" ht="24" spans="1:14">
      <c r="A52" s="88">
        <v>1</v>
      </c>
      <c r="B52" s="304" t="s">
        <v>89</v>
      </c>
      <c r="C52" s="304" t="s">
        <v>90</v>
      </c>
      <c r="D52" s="792">
        <v>3000</v>
      </c>
      <c r="E52" s="792"/>
      <c r="F52" s="792"/>
      <c r="G52" s="792">
        <f>H52+I52</f>
        <v>180</v>
      </c>
      <c r="H52" s="296">
        <v>72</v>
      </c>
      <c r="I52" s="486">
        <v>108</v>
      </c>
      <c r="J52" s="280" t="s">
        <v>20</v>
      </c>
      <c r="K52" s="88" t="s">
        <v>91</v>
      </c>
      <c r="L52" s="88"/>
      <c r="M52" s="18">
        <v>4200</v>
      </c>
      <c r="N52" s="768"/>
    </row>
    <row r="53" s="240" customFormat="1" ht="15" customHeight="1" spans="1:12">
      <c r="A53" s="285" t="s">
        <v>33</v>
      </c>
      <c r="B53" s="410" t="s">
        <v>92</v>
      </c>
      <c r="C53" s="636">
        <v>2</v>
      </c>
      <c r="D53" s="790">
        <f t="shared" ref="D53:I53" si="21">SUM(D54:D55)</f>
        <v>28000</v>
      </c>
      <c r="E53" s="790"/>
      <c r="F53" s="790"/>
      <c r="G53" s="790">
        <f t="shared" si="21"/>
        <v>1800</v>
      </c>
      <c r="H53" s="791">
        <f t="shared" si="21"/>
        <v>720</v>
      </c>
      <c r="I53" s="790">
        <f t="shared" si="21"/>
        <v>1080</v>
      </c>
      <c r="J53" s="665"/>
      <c r="K53" s="285"/>
      <c r="L53" s="285"/>
    </row>
    <row r="54" s="242" customFormat="1" ht="36" spans="1:12">
      <c r="A54" s="88">
        <v>1</v>
      </c>
      <c r="B54" s="87" t="s">
        <v>93</v>
      </c>
      <c r="C54" s="304" t="s">
        <v>75</v>
      </c>
      <c r="D54" s="792">
        <v>20000</v>
      </c>
      <c r="E54" s="792"/>
      <c r="F54" s="792"/>
      <c r="G54" s="792">
        <f>H54+I54</f>
        <v>1300</v>
      </c>
      <c r="H54" s="793">
        <v>520</v>
      </c>
      <c r="I54" s="792">
        <v>780</v>
      </c>
      <c r="J54" s="304" t="s">
        <v>94</v>
      </c>
      <c r="K54" s="88" t="s">
        <v>91</v>
      </c>
      <c r="L54" s="462"/>
    </row>
    <row r="55" s="18" customFormat="1" ht="24" spans="1:14">
      <c r="A55" s="88">
        <v>2</v>
      </c>
      <c r="B55" s="302" t="s">
        <v>95</v>
      </c>
      <c r="C55" s="304" t="s">
        <v>96</v>
      </c>
      <c r="D55" s="792">
        <v>8000</v>
      </c>
      <c r="E55" s="792"/>
      <c r="F55" s="792"/>
      <c r="G55" s="792">
        <f>H55+I55</f>
        <v>500</v>
      </c>
      <c r="H55" s="793">
        <v>200</v>
      </c>
      <c r="I55" s="792">
        <v>300</v>
      </c>
      <c r="J55" s="304" t="s">
        <v>97</v>
      </c>
      <c r="K55" s="88" t="s">
        <v>91</v>
      </c>
      <c r="L55" s="462"/>
      <c r="N55" s="1"/>
    </row>
    <row r="56" s="733" customFormat="1" ht="23" customHeight="1" spans="1:12">
      <c r="A56" s="651"/>
      <c r="B56" s="694" t="s">
        <v>98</v>
      </c>
      <c r="C56" s="694">
        <f t="shared" ref="C56:H56" si="22">C57</f>
        <v>23</v>
      </c>
      <c r="D56" s="767">
        <f t="shared" si="22"/>
        <v>3958.28</v>
      </c>
      <c r="E56" s="767">
        <f t="shared" si="22"/>
        <v>450.28</v>
      </c>
      <c r="F56" s="767">
        <f t="shared" si="22"/>
        <v>0</v>
      </c>
      <c r="G56" s="767">
        <f t="shared" si="22"/>
        <v>942</v>
      </c>
      <c r="H56" s="767">
        <f t="shared" si="22"/>
        <v>942</v>
      </c>
      <c r="I56" s="767"/>
      <c r="J56" s="767"/>
      <c r="K56" s="694"/>
      <c r="L56" s="567"/>
    </row>
    <row r="57" s="18" customFormat="1" ht="12" spans="1:12">
      <c r="A57" s="88" t="s">
        <v>16</v>
      </c>
      <c r="B57" s="304" t="s">
        <v>92</v>
      </c>
      <c r="C57" s="305">
        <v>23</v>
      </c>
      <c r="D57" s="280">
        <f>SUM(D58:D80)</f>
        <v>3958.28</v>
      </c>
      <c r="E57" s="280">
        <f>SUM(E58:E80)</f>
        <v>450.28</v>
      </c>
      <c r="F57" s="279">
        <f>SUM(F58:F80)</f>
        <v>0</v>
      </c>
      <c r="G57" s="280">
        <f>SUM(G58:G80)</f>
        <v>942</v>
      </c>
      <c r="H57" s="280">
        <f>SUM(H58:H80)</f>
        <v>942</v>
      </c>
      <c r="I57" s="279"/>
      <c r="J57" s="280"/>
      <c r="K57" s="88"/>
      <c r="L57" s="88"/>
    </row>
    <row r="58" s="18" customFormat="1" ht="24" spans="1:12">
      <c r="A58" s="88">
        <v>1</v>
      </c>
      <c r="B58" s="87" t="s">
        <v>99</v>
      </c>
      <c r="C58" s="87" t="s">
        <v>100</v>
      </c>
      <c r="D58" s="715">
        <v>89.9</v>
      </c>
      <c r="E58" s="715">
        <v>63</v>
      </c>
      <c r="F58" s="715"/>
      <c r="G58" s="715">
        <f t="shared" ref="G58:G64" si="23">H58</f>
        <v>26.9</v>
      </c>
      <c r="H58" s="715">
        <f>D58-E58</f>
        <v>26.9</v>
      </c>
      <c r="I58" s="715"/>
      <c r="J58" s="87" t="s">
        <v>101</v>
      </c>
      <c r="K58" s="88" t="s">
        <v>102</v>
      </c>
      <c r="L58" s="88"/>
    </row>
    <row r="59" s="18" customFormat="1" ht="36" spans="1:12">
      <c r="A59" s="88">
        <v>2</v>
      </c>
      <c r="B59" s="87" t="s">
        <v>103</v>
      </c>
      <c r="C59" s="88" t="s">
        <v>104</v>
      </c>
      <c r="D59" s="715">
        <v>98.8</v>
      </c>
      <c r="E59" s="715">
        <v>80</v>
      </c>
      <c r="F59" s="715"/>
      <c r="G59" s="715">
        <f t="shared" si="23"/>
        <v>18.8</v>
      </c>
      <c r="H59" s="715">
        <v>18.8</v>
      </c>
      <c r="I59" s="715"/>
      <c r="J59" s="87" t="s">
        <v>105</v>
      </c>
      <c r="K59" s="88" t="s">
        <v>102</v>
      </c>
      <c r="L59" s="88"/>
    </row>
    <row r="60" s="18" customFormat="1" ht="29" customHeight="1" spans="1:12">
      <c r="A60" s="88">
        <v>3</v>
      </c>
      <c r="B60" s="87" t="s">
        <v>106</v>
      </c>
      <c r="C60" s="88" t="s">
        <v>107</v>
      </c>
      <c r="D60" s="715">
        <v>90</v>
      </c>
      <c r="E60" s="715"/>
      <c r="F60" s="715"/>
      <c r="G60" s="715">
        <f t="shared" si="23"/>
        <v>63</v>
      </c>
      <c r="H60" s="715">
        <v>63</v>
      </c>
      <c r="I60" s="715"/>
      <c r="J60" s="87" t="s">
        <v>101</v>
      </c>
      <c r="K60" s="88" t="s">
        <v>102</v>
      </c>
      <c r="L60" s="88"/>
    </row>
    <row r="61" s="241" customFormat="1" ht="29" customHeight="1" spans="1:14">
      <c r="A61" s="88">
        <v>4</v>
      </c>
      <c r="B61" s="88" t="s">
        <v>108</v>
      </c>
      <c r="C61" s="304" t="s">
        <v>109</v>
      </c>
      <c r="D61" s="305">
        <v>40</v>
      </c>
      <c r="E61" s="305"/>
      <c r="F61" s="305"/>
      <c r="G61" s="305">
        <f t="shared" si="23"/>
        <v>40</v>
      </c>
      <c r="H61" s="305">
        <v>40</v>
      </c>
      <c r="I61" s="305"/>
      <c r="J61" s="87" t="s">
        <v>101</v>
      </c>
      <c r="K61" s="88" t="s">
        <v>102</v>
      </c>
      <c r="L61" s="462"/>
      <c r="N61" s="610"/>
    </row>
    <row r="62" s="241" customFormat="1" ht="29" customHeight="1" spans="1:14">
      <c r="A62" s="88">
        <v>5</v>
      </c>
      <c r="B62" s="88" t="s">
        <v>110</v>
      </c>
      <c r="C62" s="87" t="s">
        <v>111</v>
      </c>
      <c r="D62" s="305">
        <v>50</v>
      </c>
      <c r="E62" s="305"/>
      <c r="F62" s="305"/>
      <c r="G62" s="305">
        <f t="shared" si="23"/>
        <v>40</v>
      </c>
      <c r="H62" s="305">
        <v>40</v>
      </c>
      <c r="I62" s="305"/>
      <c r="J62" s="87" t="s">
        <v>112</v>
      </c>
      <c r="K62" s="88" t="s">
        <v>102</v>
      </c>
      <c r="L62" s="462"/>
      <c r="N62" s="610"/>
    </row>
    <row r="63" s="241" customFormat="1" ht="29" customHeight="1" spans="1:14">
      <c r="A63" s="88">
        <v>6</v>
      </c>
      <c r="B63" s="88" t="s">
        <v>113</v>
      </c>
      <c r="C63" s="87" t="s">
        <v>111</v>
      </c>
      <c r="D63" s="305">
        <v>50</v>
      </c>
      <c r="E63" s="305"/>
      <c r="F63" s="305"/>
      <c r="G63" s="305">
        <f t="shared" si="23"/>
        <v>40</v>
      </c>
      <c r="H63" s="305">
        <v>40</v>
      </c>
      <c r="I63" s="305"/>
      <c r="J63" s="87" t="s">
        <v>112</v>
      </c>
      <c r="K63" s="88" t="s">
        <v>102</v>
      </c>
      <c r="L63" s="462"/>
      <c r="N63" s="610"/>
    </row>
    <row r="64" s="18" customFormat="1" ht="52" customHeight="1" spans="1:12">
      <c r="A64" s="88">
        <v>7</v>
      </c>
      <c r="B64" s="87" t="s">
        <v>114</v>
      </c>
      <c r="C64" s="280" t="s">
        <v>115</v>
      </c>
      <c r="D64" s="87">
        <v>570</v>
      </c>
      <c r="E64" s="279">
        <v>230</v>
      </c>
      <c r="F64" s="279"/>
      <c r="G64" s="87">
        <f t="shared" si="23"/>
        <v>100</v>
      </c>
      <c r="H64" s="87">
        <v>100</v>
      </c>
      <c r="I64" s="279"/>
      <c r="J64" s="280" t="s">
        <v>116</v>
      </c>
      <c r="K64" s="87" t="s">
        <v>117</v>
      </c>
      <c r="L64" s="462"/>
    </row>
    <row r="65" s="18" customFormat="1" ht="72" spans="1:12">
      <c r="A65" s="88">
        <v>8</v>
      </c>
      <c r="B65" s="87" t="s">
        <v>118</v>
      </c>
      <c r="C65" s="280" t="s">
        <v>119</v>
      </c>
      <c r="D65" s="87">
        <v>45</v>
      </c>
      <c r="E65" s="279"/>
      <c r="F65" s="279"/>
      <c r="G65" s="87">
        <v>45</v>
      </c>
      <c r="H65" s="87">
        <v>45</v>
      </c>
      <c r="I65" s="279"/>
      <c r="J65" s="280" t="s">
        <v>120</v>
      </c>
      <c r="K65" s="87" t="s">
        <v>117</v>
      </c>
      <c r="L65" s="462"/>
    </row>
    <row r="66" s="1" customFormat="1" ht="85" customHeight="1" spans="1:16">
      <c r="A66" s="88">
        <v>9</v>
      </c>
      <c r="B66" s="87" t="s">
        <v>121</v>
      </c>
      <c r="C66" s="87" t="s">
        <v>122</v>
      </c>
      <c r="D66" s="87">
        <v>47.65</v>
      </c>
      <c r="E66" s="481"/>
      <c r="F66" s="481"/>
      <c r="G66" s="87">
        <f>H66</f>
        <v>47.65</v>
      </c>
      <c r="H66" s="61">
        <v>47.65</v>
      </c>
      <c r="I66" s="481"/>
      <c r="J66" s="87" t="s">
        <v>122</v>
      </c>
      <c r="K66" s="87" t="s">
        <v>117</v>
      </c>
      <c r="L66" s="481"/>
      <c r="N66" s="236"/>
      <c r="O66" s="236"/>
      <c r="P66" s="18"/>
    </row>
    <row r="67" s="478" customFormat="1" ht="108" spans="1:16">
      <c r="A67" s="88">
        <v>10</v>
      </c>
      <c r="B67" s="87" t="s">
        <v>123</v>
      </c>
      <c r="C67" s="87" t="s">
        <v>124</v>
      </c>
      <c r="D67" s="87">
        <v>49</v>
      </c>
      <c r="E67" s="481"/>
      <c r="F67" s="481"/>
      <c r="G67" s="87">
        <f>H67</f>
        <v>49</v>
      </c>
      <c r="H67" s="87">
        <v>49</v>
      </c>
      <c r="I67" s="481"/>
      <c r="J67" s="87" t="s">
        <v>125</v>
      </c>
      <c r="K67" s="87" t="s">
        <v>117</v>
      </c>
      <c r="L67" s="481"/>
      <c r="P67" s="18"/>
    </row>
    <row r="68" s="1" customFormat="1" ht="48" spans="1:16">
      <c r="A68" s="88">
        <v>11</v>
      </c>
      <c r="B68" s="87" t="s">
        <v>126</v>
      </c>
      <c r="C68" s="87" t="s">
        <v>127</v>
      </c>
      <c r="D68" s="87">
        <v>100</v>
      </c>
      <c r="E68" s="481"/>
      <c r="F68" s="481"/>
      <c r="G68" s="87">
        <v>60</v>
      </c>
      <c r="H68" s="87">
        <v>60</v>
      </c>
      <c r="I68" s="481"/>
      <c r="J68" s="87" t="s">
        <v>128</v>
      </c>
      <c r="K68" s="87" t="s">
        <v>117</v>
      </c>
      <c r="L68" s="481"/>
      <c r="P68" s="18"/>
    </row>
    <row r="69" s="1" customFormat="1" ht="72" spans="1:16">
      <c r="A69" s="88">
        <v>12</v>
      </c>
      <c r="B69" s="87" t="s">
        <v>129</v>
      </c>
      <c r="C69" s="87" t="s">
        <v>130</v>
      </c>
      <c r="D69" s="87">
        <v>30</v>
      </c>
      <c r="E69" s="481"/>
      <c r="F69" s="481"/>
      <c r="G69" s="87">
        <f>H69</f>
        <v>30</v>
      </c>
      <c r="H69" s="87">
        <v>30</v>
      </c>
      <c r="I69" s="481"/>
      <c r="J69" s="87" t="s">
        <v>130</v>
      </c>
      <c r="K69" s="87" t="s">
        <v>117</v>
      </c>
      <c r="L69" s="481"/>
      <c r="P69" s="18"/>
    </row>
    <row r="70" s="1" customFormat="1" ht="72" spans="1:16">
      <c r="A70" s="88">
        <v>13</v>
      </c>
      <c r="B70" s="87" t="s">
        <v>131</v>
      </c>
      <c r="C70" s="87" t="s">
        <v>132</v>
      </c>
      <c r="D70" s="87">
        <v>40</v>
      </c>
      <c r="E70" s="481"/>
      <c r="F70" s="481"/>
      <c r="G70" s="87">
        <v>40</v>
      </c>
      <c r="H70" s="87">
        <v>40</v>
      </c>
      <c r="I70" s="481"/>
      <c r="J70" s="87" t="s">
        <v>133</v>
      </c>
      <c r="K70" s="87" t="s">
        <v>117</v>
      </c>
      <c r="L70" s="481"/>
      <c r="P70" s="18"/>
    </row>
    <row r="71" s="1" customFormat="1" ht="108" spans="1:16">
      <c r="A71" s="88">
        <v>14</v>
      </c>
      <c r="B71" s="87" t="s">
        <v>134</v>
      </c>
      <c r="C71" s="87" t="s">
        <v>135</v>
      </c>
      <c r="D71" s="87">
        <v>40</v>
      </c>
      <c r="E71" s="481"/>
      <c r="F71" s="481"/>
      <c r="G71" s="87">
        <v>40</v>
      </c>
      <c r="H71" s="87">
        <v>40</v>
      </c>
      <c r="I71" s="481"/>
      <c r="J71" s="87" t="s">
        <v>37</v>
      </c>
      <c r="K71" s="87" t="s">
        <v>117</v>
      </c>
      <c r="L71" s="481"/>
      <c r="P71" s="18"/>
    </row>
    <row r="72" customFormat="1" ht="34.5" customHeight="1" spans="1:16">
      <c r="A72" s="88">
        <v>15</v>
      </c>
      <c r="B72" s="723" t="s">
        <v>136</v>
      </c>
      <c r="C72" s="723" t="s">
        <v>137</v>
      </c>
      <c r="D72" s="87">
        <v>500</v>
      </c>
      <c r="E72" s="724"/>
      <c r="F72" s="724"/>
      <c r="G72" s="87">
        <f>H72</f>
        <v>15</v>
      </c>
      <c r="H72" s="800">
        <v>15</v>
      </c>
      <c r="I72" s="724"/>
      <c r="J72" s="724" t="s">
        <v>56</v>
      </c>
      <c r="K72" s="88" t="s">
        <v>138</v>
      </c>
      <c r="L72" s="802"/>
      <c r="N72" s="87"/>
      <c r="P72" s="18"/>
    </row>
    <row r="73" customFormat="1" ht="39.75" customHeight="1" spans="1:16">
      <c r="A73" s="88">
        <v>16</v>
      </c>
      <c r="B73" s="86" t="s">
        <v>139</v>
      </c>
      <c r="C73" s="86" t="s">
        <v>140</v>
      </c>
      <c r="D73" s="87">
        <v>40</v>
      </c>
      <c r="E73" s="275"/>
      <c r="F73" s="275"/>
      <c r="G73" s="87">
        <f>H73</f>
        <v>40</v>
      </c>
      <c r="H73" s="87">
        <v>40</v>
      </c>
      <c r="I73" s="275"/>
      <c r="J73" s="275" t="s">
        <v>101</v>
      </c>
      <c r="K73" s="88" t="s">
        <v>138</v>
      </c>
      <c r="L73" s="802"/>
      <c r="P73" s="18"/>
    </row>
    <row r="74" customFormat="1" ht="50.1" customHeight="1" spans="1:16">
      <c r="A74" s="88">
        <v>17</v>
      </c>
      <c r="B74" s="86" t="s">
        <v>141</v>
      </c>
      <c r="C74" s="275" t="s">
        <v>142</v>
      </c>
      <c r="D74" s="87">
        <v>1000</v>
      </c>
      <c r="E74" s="275"/>
      <c r="F74" s="275"/>
      <c r="G74" s="87">
        <f>H74</f>
        <v>16</v>
      </c>
      <c r="H74" s="87">
        <v>16</v>
      </c>
      <c r="I74" s="275"/>
      <c r="J74" s="304" t="s">
        <v>101</v>
      </c>
      <c r="K74" s="88" t="s">
        <v>138</v>
      </c>
      <c r="L74" s="802"/>
      <c r="P74" s="18"/>
    </row>
    <row r="75" s="255" customFormat="1" ht="67" customHeight="1" spans="1:16">
      <c r="A75" s="88">
        <v>18</v>
      </c>
      <c r="B75" s="88" t="s">
        <v>143</v>
      </c>
      <c r="C75" s="304" t="s">
        <v>144</v>
      </c>
      <c r="D75" s="305">
        <v>800</v>
      </c>
      <c r="E75" s="305"/>
      <c r="F75" s="279"/>
      <c r="G75" s="801">
        <f>H75</f>
        <v>30</v>
      </c>
      <c r="H75" s="236">
        <v>30</v>
      </c>
      <c r="I75" s="306">
        <v>0</v>
      </c>
      <c r="J75" s="280" t="s">
        <v>86</v>
      </c>
      <c r="K75" s="87" t="s">
        <v>145</v>
      </c>
      <c r="L75" s="88"/>
      <c r="N75" s="803"/>
      <c r="P75" s="18"/>
    </row>
    <row r="76" s="18" customFormat="1" ht="72" spans="1:15">
      <c r="A76" s="88">
        <v>19</v>
      </c>
      <c r="B76" s="87" t="s">
        <v>146</v>
      </c>
      <c r="C76" s="304" t="s">
        <v>147</v>
      </c>
      <c r="D76" s="87">
        <v>40</v>
      </c>
      <c r="E76" s="279"/>
      <c r="F76" s="279"/>
      <c r="G76" s="87">
        <f>H76</f>
        <v>40</v>
      </c>
      <c r="H76" s="61">
        <v>40</v>
      </c>
      <c r="I76" s="61"/>
      <c r="J76" s="304" t="s">
        <v>101</v>
      </c>
      <c r="K76" s="87" t="s">
        <v>145</v>
      </c>
      <c r="L76" s="462"/>
      <c r="N76" s="87"/>
      <c r="O76" s="90"/>
    </row>
    <row r="77" s="240" customFormat="1" ht="36" spans="1:16">
      <c r="A77" s="88">
        <v>20</v>
      </c>
      <c r="B77" s="87" t="s">
        <v>148</v>
      </c>
      <c r="C77" s="87" t="s">
        <v>149</v>
      </c>
      <c r="D77" s="87">
        <v>29.63</v>
      </c>
      <c r="E77" s="61"/>
      <c r="F77" s="61"/>
      <c r="G77" s="87">
        <v>29.63</v>
      </c>
      <c r="H77" s="87">
        <v>29.63</v>
      </c>
      <c r="I77" s="61">
        <v>0</v>
      </c>
      <c r="J77" s="87" t="s">
        <v>150</v>
      </c>
      <c r="K77" s="87" t="s">
        <v>145</v>
      </c>
      <c r="L77" s="481"/>
      <c r="P77" s="18"/>
    </row>
    <row r="78" s="18" customFormat="1" ht="96" spans="1:12">
      <c r="A78" s="88">
        <v>21</v>
      </c>
      <c r="B78" s="304" t="s">
        <v>151</v>
      </c>
      <c r="C78" s="754" t="s">
        <v>152</v>
      </c>
      <c r="D78" s="280">
        <v>90.1</v>
      </c>
      <c r="E78" s="280">
        <v>30</v>
      </c>
      <c r="F78" s="280"/>
      <c r="G78" s="280">
        <v>60.1</v>
      </c>
      <c r="H78" s="280">
        <v>60.1</v>
      </c>
      <c r="I78" s="280"/>
      <c r="J78" s="280" t="s">
        <v>37</v>
      </c>
      <c r="K78" s="280" t="s">
        <v>153</v>
      </c>
      <c r="L78" s="462"/>
    </row>
    <row r="79" s="18" customFormat="1" ht="64.5" customHeight="1" spans="1:12">
      <c r="A79" s="88">
        <v>22</v>
      </c>
      <c r="B79" s="86" t="s">
        <v>154</v>
      </c>
      <c r="C79" s="754" t="s">
        <v>155</v>
      </c>
      <c r="D79" s="280">
        <v>59.1</v>
      </c>
      <c r="E79" s="280">
        <v>47.28</v>
      </c>
      <c r="F79" s="280"/>
      <c r="G79" s="280">
        <v>11.82</v>
      </c>
      <c r="H79" s="280">
        <v>11.82</v>
      </c>
      <c r="I79" s="280"/>
      <c r="J79" s="804" t="s">
        <v>156</v>
      </c>
      <c r="K79" s="88" t="s">
        <v>157</v>
      </c>
      <c r="L79" s="462"/>
    </row>
    <row r="80" s="242" customFormat="1" ht="69.75" customHeight="1" spans="1:16">
      <c r="A80" s="88">
        <v>23</v>
      </c>
      <c r="B80" s="86" t="s">
        <v>158</v>
      </c>
      <c r="C80" s="754" t="s">
        <v>159</v>
      </c>
      <c r="D80" s="280">
        <v>59.1</v>
      </c>
      <c r="E80" s="280"/>
      <c r="F80" s="280"/>
      <c r="G80" s="280">
        <v>59.1</v>
      </c>
      <c r="H80" s="280">
        <v>59.1</v>
      </c>
      <c r="I80" s="280"/>
      <c r="J80" s="804" t="s">
        <v>156</v>
      </c>
      <c r="K80" s="88" t="s">
        <v>157</v>
      </c>
      <c r="L80" s="462"/>
      <c r="P80" s="18"/>
    </row>
    <row r="82" hidden="1" spans="4:9">
      <c r="D82" s="1">
        <f t="shared" ref="D82:I82" si="24">SUM(D6:D81)</f>
        <v>671789.12</v>
      </c>
      <c r="E82" s="1">
        <f t="shared" si="24"/>
        <v>3881.12</v>
      </c>
      <c r="F82" s="1">
        <f t="shared" si="24"/>
        <v>3120</v>
      </c>
      <c r="G82" s="1">
        <f t="shared" si="24"/>
        <v>29320</v>
      </c>
      <c r="H82" s="1">
        <f t="shared" si="24"/>
        <v>14000</v>
      </c>
      <c r="I82" s="1">
        <f t="shared" si="24"/>
        <v>15320</v>
      </c>
    </row>
    <row r="83" hidden="1" spans="4:9">
      <c r="D83" s="1">
        <f t="shared" ref="D83:I83" si="25">D82/4</f>
        <v>167947.28</v>
      </c>
      <c r="E83" s="1">
        <f t="shared" si="25"/>
        <v>970.28</v>
      </c>
      <c r="F83" s="1">
        <f t="shared" si="25"/>
        <v>780</v>
      </c>
      <c r="G83" s="1">
        <f t="shared" si="25"/>
        <v>7330</v>
      </c>
      <c r="H83" s="1">
        <f t="shared" si="25"/>
        <v>3500</v>
      </c>
      <c r="I83" s="1">
        <f t="shared" si="25"/>
        <v>3830</v>
      </c>
    </row>
    <row r="84" hidden="1"/>
  </sheetData>
  <mergeCells count="11">
    <mergeCell ref="A1:B1"/>
    <mergeCell ref="A2:L2"/>
    <mergeCell ref="A3:I3"/>
    <mergeCell ref="E4:F4"/>
    <mergeCell ref="G4:J4"/>
    <mergeCell ref="A4:A5"/>
    <mergeCell ref="B4:B5"/>
    <mergeCell ref="C4:C5"/>
    <mergeCell ref="D4:D5"/>
    <mergeCell ref="K4:K5"/>
    <mergeCell ref="L4:L5"/>
  </mergeCells>
  <pageMargins left="0.590277777777778" right="0.590277777777778" top="0.60625" bottom="0.60625" header="0.5" footer="0.5"/>
  <pageSetup paperSize="9"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64"/>
  <sheetViews>
    <sheetView topLeftCell="A4" workbookViewId="0">
      <pane xSplit="2" ySplit="3" topLeftCell="C244" activePane="bottomRight" state="frozen"/>
      <selection/>
      <selection pane="topRight"/>
      <selection pane="bottomLeft"/>
      <selection pane="bottomRight" activeCell="A244" sqref="$A244:$XFD244"/>
    </sheetView>
  </sheetViews>
  <sheetFormatPr defaultColWidth="9" defaultRowHeight="14.25"/>
  <cols>
    <col min="1" max="1" width="5.625" style="1" customWidth="1"/>
    <col min="2" max="2" width="17.75" style="1" customWidth="1"/>
    <col min="3" max="3" width="17.3333333333333" style="1" customWidth="1"/>
    <col min="4" max="4" width="9.25" style="1" customWidth="1"/>
    <col min="5" max="5" width="7.625" style="1" customWidth="1"/>
    <col min="6" max="6" width="7.66666666666667" style="1" customWidth="1"/>
    <col min="7" max="7" width="8.125" style="1" customWidth="1"/>
    <col min="8" max="8" width="7.41666666666667" style="1" customWidth="1"/>
    <col min="9" max="9" width="6.41666666666667" style="1" customWidth="1"/>
    <col min="10" max="10" width="11.3333333333333" style="1" customWidth="1"/>
    <col min="11" max="11" width="8.08333333333333" style="1" customWidth="1"/>
    <col min="12" max="12" width="4.25" style="1" customWidth="1"/>
    <col min="13" max="13" width="9" style="1" hidden="1" customWidth="1"/>
    <col min="14" max="14" width="7.58333333333333" style="1" customWidth="1"/>
    <col min="15" max="15" width="6.83333333333333" style="1" customWidth="1"/>
    <col min="16" max="16384" width="9" style="1"/>
  </cols>
  <sheetData>
    <row r="1" ht="20.25" spans="1:12">
      <c r="A1" s="28" t="s">
        <v>0</v>
      </c>
      <c r="B1" s="29"/>
      <c r="C1" s="30"/>
      <c r="D1" s="31"/>
      <c r="E1" s="31"/>
      <c r="F1" s="31"/>
      <c r="G1" s="30"/>
      <c r="H1" s="31"/>
      <c r="I1" s="31"/>
      <c r="J1" s="31"/>
      <c r="K1" s="30"/>
      <c r="L1" s="30"/>
    </row>
    <row r="2" ht="24" customHeight="1" spans="1:12">
      <c r="A2" s="612" t="s">
        <v>1</v>
      </c>
      <c r="B2" s="612"/>
      <c r="C2" s="612"/>
      <c r="D2" s="612"/>
      <c r="E2" s="612"/>
      <c r="F2" s="612"/>
      <c r="G2" s="612"/>
      <c r="H2" s="612"/>
      <c r="I2" s="612"/>
      <c r="J2" s="612"/>
      <c r="K2" s="612"/>
      <c r="L2" s="612"/>
    </row>
    <row r="3" s="243" customFormat="1" ht="11" customHeight="1" spans="1:12">
      <c r="A3" s="263"/>
      <c r="B3" s="263"/>
      <c r="C3" s="263"/>
      <c r="D3" s="263"/>
      <c r="E3" s="263"/>
      <c r="F3" s="263"/>
      <c r="G3" s="263"/>
      <c r="H3" s="263"/>
      <c r="I3" s="263"/>
      <c r="J3" s="288" t="s">
        <v>2</v>
      </c>
      <c r="K3" s="288"/>
      <c r="L3" s="288"/>
    </row>
    <row r="4" s="603" customFormat="1" ht="12" spans="1:12">
      <c r="A4" s="622" t="s">
        <v>3</v>
      </c>
      <c r="B4" s="623" t="s">
        <v>4</v>
      </c>
      <c r="C4" s="623" t="s">
        <v>5</v>
      </c>
      <c r="D4" s="624" t="s">
        <v>6</v>
      </c>
      <c r="E4" s="624" t="s">
        <v>7</v>
      </c>
      <c r="F4" s="734"/>
      <c r="G4" s="623" t="s">
        <v>8</v>
      </c>
      <c r="H4" s="623"/>
      <c r="I4" s="623"/>
      <c r="J4" s="623"/>
      <c r="K4" s="623" t="s">
        <v>9</v>
      </c>
      <c r="L4" s="88" t="s">
        <v>10</v>
      </c>
    </row>
    <row r="5" s="603" customFormat="1" ht="27" customHeight="1" spans="1:12">
      <c r="A5" s="622"/>
      <c r="B5" s="623"/>
      <c r="C5" s="623"/>
      <c r="D5" s="624"/>
      <c r="E5" s="624" t="s">
        <v>11</v>
      </c>
      <c r="F5" s="734" t="s">
        <v>12</v>
      </c>
      <c r="G5" s="735" t="s">
        <v>13</v>
      </c>
      <c r="H5" s="624" t="s">
        <v>11</v>
      </c>
      <c r="I5" s="624" t="s">
        <v>12</v>
      </c>
      <c r="J5" s="624" t="s">
        <v>14</v>
      </c>
      <c r="K5" s="623"/>
      <c r="L5" s="88"/>
    </row>
    <row r="6" s="732" customFormat="1" ht="16" customHeight="1" spans="1:12">
      <c r="A6" s="736"/>
      <c r="B6" s="737" t="s">
        <v>13</v>
      </c>
      <c r="C6" s="737"/>
      <c r="D6" s="738">
        <f t="shared" ref="D6:I6" si="0">D7+D14+D42+D51+D77+D114+D121+D133+D137+D227</f>
        <v>833185.1326</v>
      </c>
      <c r="E6" s="738">
        <f t="shared" si="0"/>
        <v>1456.28</v>
      </c>
      <c r="F6" s="738">
        <f t="shared" si="0"/>
        <v>750</v>
      </c>
      <c r="G6" s="738">
        <f t="shared" si="0"/>
        <v>6583.817</v>
      </c>
      <c r="H6" s="738" t="e">
        <f t="shared" si="0"/>
        <v>#REF!</v>
      </c>
      <c r="I6" s="738">
        <f t="shared" si="0"/>
        <v>3124.6</v>
      </c>
      <c r="J6" s="748"/>
      <c r="K6" s="737"/>
      <c r="L6" s="749"/>
    </row>
    <row r="7" s="604" customFormat="1" ht="15" customHeight="1" spans="1:12">
      <c r="A7" s="626"/>
      <c r="B7" s="627" t="s">
        <v>15</v>
      </c>
      <c r="C7" s="628"/>
      <c r="D7" s="628">
        <f>D8+D10+D244</f>
        <v>50420</v>
      </c>
      <c r="E7" s="628">
        <f>E8+E10+E244</f>
        <v>80</v>
      </c>
      <c r="F7" s="628">
        <f>F8+F10+F244</f>
        <v>120</v>
      </c>
      <c r="G7" s="628">
        <f>G8+G10+G12</f>
        <v>200</v>
      </c>
      <c r="H7" s="628">
        <f>H8+H10+H12</f>
        <v>40</v>
      </c>
      <c r="I7" s="628">
        <f>I8+I10+I12</f>
        <v>60</v>
      </c>
      <c r="J7" s="662"/>
      <c r="K7" s="627"/>
      <c r="L7" s="663"/>
    </row>
    <row r="8" s="18" customFormat="1" ht="15" customHeight="1" spans="1:12">
      <c r="A8" s="88" t="s">
        <v>16</v>
      </c>
      <c r="B8" s="140" t="s">
        <v>49</v>
      </c>
      <c r="C8" s="140"/>
      <c r="D8" s="90">
        <f>D9</f>
        <v>48000</v>
      </c>
      <c r="E8" s="90">
        <f>E9</f>
        <v>80</v>
      </c>
      <c r="F8" s="90">
        <f>F9</f>
        <v>120</v>
      </c>
      <c r="G8" s="90"/>
      <c r="H8" s="90"/>
      <c r="I8" s="90"/>
      <c r="J8" s="276"/>
      <c r="K8" s="140"/>
      <c r="L8" s="140"/>
    </row>
    <row r="9" s="18" customFormat="1" ht="183" customHeight="1" spans="1:15">
      <c r="A9" s="88">
        <v>1</v>
      </c>
      <c r="B9" s="629" t="s">
        <v>160</v>
      </c>
      <c r="C9" s="350" t="s">
        <v>161</v>
      </c>
      <c r="D9" s="268">
        <v>48000</v>
      </c>
      <c r="E9" s="268">
        <v>80</v>
      </c>
      <c r="F9" s="90">
        <v>120</v>
      </c>
      <c r="G9" s="90"/>
      <c r="H9" s="61"/>
      <c r="I9" s="61"/>
      <c r="J9" s="664" t="s">
        <v>162</v>
      </c>
      <c r="K9" s="140" t="s">
        <v>21</v>
      </c>
      <c r="L9" s="140" t="s">
        <v>163</v>
      </c>
      <c r="N9" s="337">
        <v>700</v>
      </c>
      <c r="O9" s="337">
        <v>1100</v>
      </c>
    </row>
    <row r="10" s="18" customFormat="1" ht="15" customHeight="1" spans="1:12">
      <c r="A10" s="88" t="s">
        <v>33</v>
      </c>
      <c r="B10" s="140" t="s">
        <v>17</v>
      </c>
      <c r="C10" s="140"/>
      <c r="D10" s="90">
        <f>D11</f>
        <v>1800</v>
      </c>
      <c r="E10" s="90">
        <f>E11</f>
        <v>0</v>
      </c>
      <c r="F10" s="90">
        <f>F11</f>
        <v>0</v>
      </c>
      <c r="G10" s="90">
        <f>G11</f>
        <v>100</v>
      </c>
      <c r="H10" s="90"/>
      <c r="I10" s="90"/>
      <c r="J10" s="276"/>
      <c r="K10" s="140"/>
      <c r="L10" s="140"/>
    </row>
    <row r="11" s="18" customFormat="1" ht="52" customHeight="1" spans="1:15">
      <c r="A11" s="88">
        <v>1</v>
      </c>
      <c r="B11" s="350" t="s">
        <v>18</v>
      </c>
      <c r="C11" s="350" t="s">
        <v>19</v>
      </c>
      <c r="D11" s="90">
        <v>1800</v>
      </c>
      <c r="E11" s="90">
        <v>0</v>
      </c>
      <c r="F11" s="90">
        <v>0</v>
      </c>
      <c r="G11" s="90">
        <f>N11+O11</f>
        <v>100</v>
      </c>
      <c r="J11" s="664" t="s">
        <v>164</v>
      </c>
      <c r="K11" s="140" t="s">
        <v>21</v>
      </c>
      <c r="L11" s="140" t="s">
        <v>165</v>
      </c>
      <c r="N11" s="90">
        <v>40</v>
      </c>
      <c r="O11" s="90">
        <v>60</v>
      </c>
    </row>
    <row r="12" s="18" customFormat="1" ht="32" customHeight="1" spans="1:15">
      <c r="A12" s="88" t="s">
        <v>38</v>
      </c>
      <c r="B12" s="350" t="s">
        <v>92</v>
      </c>
      <c r="C12" s="350"/>
      <c r="D12" s="90"/>
      <c r="E12" s="90"/>
      <c r="F12" s="90"/>
      <c r="G12" s="739">
        <f>G13</f>
        <v>100</v>
      </c>
      <c r="H12" s="739">
        <f>H13</f>
        <v>40</v>
      </c>
      <c r="I12" s="739">
        <f>I13</f>
        <v>60</v>
      </c>
      <c r="J12" s="664"/>
      <c r="K12" s="140"/>
      <c r="L12" s="140"/>
      <c r="N12" s="750"/>
      <c r="O12" s="750"/>
    </row>
    <row r="13" s="241" customFormat="1" ht="52" customHeight="1" spans="1:15">
      <c r="A13" s="516"/>
      <c r="B13" s="678" t="s">
        <v>166</v>
      </c>
      <c r="C13" s="678"/>
      <c r="D13" s="518">
        <v>2000</v>
      </c>
      <c r="E13" s="518"/>
      <c r="F13" s="518"/>
      <c r="G13" s="518">
        <f>H13+I13</f>
        <v>100</v>
      </c>
      <c r="H13" s="482">
        <v>40</v>
      </c>
      <c r="I13" s="482">
        <v>60</v>
      </c>
      <c r="J13" s="751" t="s">
        <v>37</v>
      </c>
      <c r="K13" s="516" t="s">
        <v>21</v>
      </c>
      <c r="L13" s="516"/>
      <c r="N13" s="752"/>
      <c r="O13" s="752"/>
    </row>
    <row r="14" s="604" customFormat="1" ht="28" customHeight="1" spans="1:12">
      <c r="A14" s="626"/>
      <c r="B14" s="627" t="s">
        <v>22</v>
      </c>
      <c r="C14" s="628"/>
      <c r="D14" s="630">
        <f t="shared" ref="D14:I14" si="1">D15+D18+D25+D27+D31+D38</f>
        <v>613208.28</v>
      </c>
      <c r="E14" s="630">
        <f t="shared" si="1"/>
        <v>542</v>
      </c>
      <c r="F14" s="630">
        <f t="shared" si="1"/>
        <v>630</v>
      </c>
      <c r="G14" s="630">
        <f t="shared" si="1"/>
        <v>1890</v>
      </c>
      <c r="H14" s="630">
        <f t="shared" si="1"/>
        <v>756</v>
      </c>
      <c r="I14" s="630">
        <f t="shared" si="1"/>
        <v>1134</v>
      </c>
      <c r="J14" s="630"/>
      <c r="K14" s="627"/>
      <c r="L14" s="663"/>
    </row>
    <row r="15" s="240" customFormat="1" ht="40" customHeight="1" spans="1:12">
      <c r="A15" s="285" t="s">
        <v>16</v>
      </c>
      <c r="B15" s="285" t="s">
        <v>49</v>
      </c>
      <c r="C15" s="285"/>
      <c r="D15" s="631">
        <f>D16+D17</f>
        <v>60035</v>
      </c>
      <c r="E15" s="631">
        <f>E16+E17</f>
        <v>10</v>
      </c>
      <c r="F15" s="631"/>
      <c r="G15" s="631">
        <f>G16+G17</f>
        <v>0</v>
      </c>
      <c r="H15" s="631"/>
      <c r="I15" s="631"/>
      <c r="J15" s="665"/>
      <c r="K15" s="285"/>
      <c r="L15" s="285"/>
    </row>
    <row r="16" s="18" customFormat="1" ht="75" customHeight="1" spans="1:15">
      <c r="A16" s="88">
        <v>1</v>
      </c>
      <c r="B16" s="88" t="s">
        <v>167</v>
      </c>
      <c r="C16" s="304" t="s">
        <v>168</v>
      </c>
      <c r="D16" s="305">
        <v>60000</v>
      </c>
      <c r="E16" s="305"/>
      <c r="F16" s="279"/>
      <c r="G16" s="279"/>
      <c r="H16" s="61"/>
      <c r="I16" s="61"/>
      <c r="J16" s="280" t="s">
        <v>169</v>
      </c>
      <c r="K16" s="88" t="s">
        <v>25</v>
      </c>
      <c r="L16" s="88"/>
      <c r="N16" s="306">
        <v>1200</v>
      </c>
      <c r="O16" s="306">
        <v>1800</v>
      </c>
    </row>
    <row r="17" s="18" customFormat="1" ht="50" customHeight="1" spans="1:15">
      <c r="A17" s="88">
        <v>2</v>
      </c>
      <c r="B17" s="632" t="s">
        <v>170</v>
      </c>
      <c r="C17" s="304" t="s">
        <v>171</v>
      </c>
      <c r="D17" s="305">
        <v>35</v>
      </c>
      <c r="E17" s="305">
        <v>10</v>
      </c>
      <c r="F17" s="279"/>
      <c r="G17" s="279"/>
      <c r="H17" s="61"/>
      <c r="I17" s="61"/>
      <c r="J17" s="666" t="s">
        <v>172</v>
      </c>
      <c r="K17" s="88" t="s">
        <v>25</v>
      </c>
      <c r="L17" s="88"/>
      <c r="M17" s="532" t="s">
        <v>173</v>
      </c>
      <c r="N17" s="306">
        <f>G17*0.4</f>
        <v>0</v>
      </c>
      <c r="O17" s="306">
        <f>G17-N17</f>
        <v>0</v>
      </c>
    </row>
    <row r="18" s="240" customFormat="1" ht="41" customHeight="1" spans="1:12">
      <c r="A18" s="285" t="s">
        <v>33</v>
      </c>
      <c r="B18" s="285" t="s">
        <v>17</v>
      </c>
      <c r="C18" s="285"/>
      <c r="D18" s="631">
        <f>SUM(D19:D24)</f>
        <v>10200</v>
      </c>
      <c r="E18" s="631">
        <f>SUM(E19:E24)</f>
        <v>48</v>
      </c>
      <c r="F18" s="631"/>
      <c r="G18" s="631">
        <f>SUM(G19:G24)</f>
        <v>810</v>
      </c>
      <c r="H18" s="631">
        <f>SUM(H19:H24)</f>
        <v>324</v>
      </c>
      <c r="I18" s="631">
        <f>SUM(I19:I24)</f>
        <v>486</v>
      </c>
      <c r="J18" s="665"/>
      <c r="K18" s="285"/>
      <c r="L18" s="285"/>
    </row>
    <row r="19" s="18" customFormat="1" ht="50" customHeight="1" spans="1:12">
      <c r="A19" s="88">
        <v>1</v>
      </c>
      <c r="B19" s="304" t="s">
        <v>23</v>
      </c>
      <c r="C19" s="304" t="s">
        <v>24</v>
      </c>
      <c r="D19" s="279">
        <v>1400</v>
      </c>
      <c r="E19" s="279"/>
      <c r="F19" s="279"/>
      <c r="G19" s="279">
        <f>H19+I19</f>
        <v>140</v>
      </c>
      <c r="H19" s="279">
        <f>D19*0.1*0.4</f>
        <v>56</v>
      </c>
      <c r="I19" s="279">
        <f>D19*0.1*0.6</f>
        <v>84</v>
      </c>
      <c r="J19" s="280" t="s">
        <v>174</v>
      </c>
      <c r="K19" s="88" t="s">
        <v>25</v>
      </c>
      <c r="L19" s="88"/>
    </row>
    <row r="20" s="18" customFormat="1" ht="50" customHeight="1" spans="1:15">
      <c r="A20" s="88">
        <v>2</v>
      </c>
      <c r="B20" s="740" t="s">
        <v>175</v>
      </c>
      <c r="C20" s="741" t="s">
        <v>176</v>
      </c>
      <c r="D20" s="279">
        <v>2100</v>
      </c>
      <c r="E20" s="279">
        <v>48</v>
      </c>
      <c r="F20" s="279"/>
      <c r="G20" s="279"/>
      <c r="H20" s="61"/>
      <c r="I20" s="61"/>
      <c r="J20" s="280" t="s">
        <v>174</v>
      </c>
      <c r="K20" s="88" t="s">
        <v>25</v>
      </c>
      <c r="L20" s="88"/>
      <c r="N20" s="279">
        <f>G20*0.4</f>
        <v>0</v>
      </c>
      <c r="O20" s="279">
        <f>G20*0.6</f>
        <v>0</v>
      </c>
    </row>
    <row r="21" s="18" customFormat="1" ht="50" customHeight="1" spans="1:12">
      <c r="A21" s="88">
        <v>3</v>
      </c>
      <c r="B21" s="740" t="s">
        <v>26</v>
      </c>
      <c r="C21" s="741" t="s">
        <v>27</v>
      </c>
      <c r="D21" s="279">
        <v>1300</v>
      </c>
      <c r="E21" s="279"/>
      <c r="F21" s="279"/>
      <c r="G21" s="279">
        <f>H21+I21</f>
        <v>130</v>
      </c>
      <c r="H21" s="279">
        <f>D21*0.1*0.4</f>
        <v>52</v>
      </c>
      <c r="I21" s="279">
        <f>D21*0.1*0.6</f>
        <v>78</v>
      </c>
      <c r="J21" s="280" t="s">
        <v>174</v>
      </c>
      <c r="K21" s="88" t="s">
        <v>25</v>
      </c>
      <c r="L21" s="88"/>
    </row>
    <row r="22" s="18" customFormat="1" ht="50" customHeight="1" spans="1:12">
      <c r="A22" s="88">
        <v>4</v>
      </c>
      <c r="B22" s="740" t="s">
        <v>28</v>
      </c>
      <c r="C22" s="741" t="s">
        <v>27</v>
      </c>
      <c r="D22" s="279">
        <v>1300</v>
      </c>
      <c r="E22" s="279"/>
      <c r="F22" s="279"/>
      <c r="G22" s="279">
        <f>H22+I22</f>
        <v>130</v>
      </c>
      <c r="H22" s="279">
        <f>D22*0.1*0.4</f>
        <v>52</v>
      </c>
      <c r="I22" s="279">
        <f>D22*0.1*0.6</f>
        <v>78</v>
      </c>
      <c r="J22" s="280" t="s">
        <v>174</v>
      </c>
      <c r="K22" s="88" t="s">
        <v>25</v>
      </c>
      <c r="L22" s="88"/>
    </row>
    <row r="23" s="18" customFormat="1" ht="50" customHeight="1" spans="1:12">
      <c r="A23" s="88">
        <v>5</v>
      </c>
      <c r="B23" s="740" t="s">
        <v>29</v>
      </c>
      <c r="C23" s="741" t="s">
        <v>30</v>
      </c>
      <c r="D23" s="279">
        <v>2600</v>
      </c>
      <c r="E23" s="279"/>
      <c r="F23" s="279"/>
      <c r="G23" s="279">
        <f>H23+I23</f>
        <v>260</v>
      </c>
      <c r="H23" s="279">
        <f>D23*0.1*0.4</f>
        <v>104</v>
      </c>
      <c r="I23" s="279">
        <f>D23*0.1*0.6</f>
        <v>156</v>
      </c>
      <c r="J23" s="280" t="s">
        <v>174</v>
      </c>
      <c r="K23" s="88" t="s">
        <v>25</v>
      </c>
      <c r="L23" s="88"/>
    </row>
    <row r="24" s="18" customFormat="1" ht="50" customHeight="1" spans="1:12">
      <c r="A24" s="88">
        <v>6</v>
      </c>
      <c r="B24" s="740" t="s">
        <v>31</v>
      </c>
      <c r="C24" s="741" t="s">
        <v>32</v>
      </c>
      <c r="D24" s="279">
        <v>1500</v>
      </c>
      <c r="E24" s="279"/>
      <c r="F24" s="279"/>
      <c r="G24" s="279">
        <f>H24+I24</f>
        <v>150</v>
      </c>
      <c r="H24" s="279">
        <f>D24*0.1*0.4</f>
        <v>60</v>
      </c>
      <c r="I24" s="279">
        <f>D24*0.1*0.6</f>
        <v>90</v>
      </c>
      <c r="J24" s="280" t="s">
        <v>174</v>
      </c>
      <c r="K24" s="88" t="s">
        <v>25</v>
      </c>
      <c r="L24" s="88"/>
    </row>
    <row r="25" s="240" customFormat="1" ht="41" customHeight="1" spans="1:12">
      <c r="A25" s="285" t="s">
        <v>38</v>
      </c>
      <c r="B25" s="410" t="s">
        <v>34</v>
      </c>
      <c r="C25" s="410"/>
      <c r="D25" s="631">
        <f t="shared" ref="D25:I25" si="2">D26</f>
        <v>800</v>
      </c>
      <c r="E25" s="631"/>
      <c r="F25" s="631"/>
      <c r="G25" s="631">
        <f t="shared" si="2"/>
        <v>80</v>
      </c>
      <c r="H25" s="631">
        <f t="shared" si="2"/>
        <v>32</v>
      </c>
      <c r="I25" s="631">
        <f t="shared" si="2"/>
        <v>48</v>
      </c>
      <c r="J25" s="665"/>
      <c r="K25" s="285"/>
      <c r="L25" s="285"/>
    </row>
    <row r="26" s="241" customFormat="1" ht="50" customHeight="1" spans="1:12">
      <c r="A26" s="88">
        <v>1</v>
      </c>
      <c r="B26" s="304" t="s">
        <v>177</v>
      </c>
      <c r="C26" s="304" t="s">
        <v>178</v>
      </c>
      <c r="D26" s="279">
        <v>800</v>
      </c>
      <c r="E26" s="279"/>
      <c r="F26" s="279"/>
      <c r="G26" s="279">
        <f>H26+I26</f>
        <v>80</v>
      </c>
      <c r="H26" s="279">
        <f>D26*0.1*0.4</f>
        <v>32</v>
      </c>
      <c r="I26" s="279">
        <f>D26*0.1*0.6</f>
        <v>48</v>
      </c>
      <c r="J26" s="280" t="s">
        <v>174</v>
      </c>
      <c r="K26" s="88" t="s">
        <v>25</v>
      </c>
      <c r="L26" s="88"/>
    </row>
    <row r="27" s="240" customFormat="1" ht="46" customHeight="1" spans="1:12">
      <c r="A27" s="285" t="s">
        <v>179</v>
      </c>
      <c r="B27" s="635" t="s">
        <v>39</v>
      </c>
      <c r="C27" s="410"/>
      <c r="D27" s="631">
        <f>D28+D29+D30</f>
        <v>535413.28</v>
      </c>
      <c r="E27" s="631">
        <f>E28+E29+E30</f>
        <v>484</v>
      </c>
      <c r="F27" s="631">
        <f>F28+F29+F30</f>
        <v>630</v>
      </c>
      <c r="G27" s="631">
        <f>G28+G29+G30</f>
        <v>1000</v>
      </c>
      <c r="H27" s="631">
        <f>N28+N29+N30</f>
        <v>400</v>
      </c>
      <c r="I27" s="631">
        <f>O28+O29+O30</f>
        <v>600</v>
      </c>
      <c r="J27" s="665"/>
      <c r="K27" s="285"/>
      <c r="L27" s="285"/>
    </row>
    <row r="28" s="18" customFormat="1" ht="50" customHeight="1" spans="1:15">
      <c r="A28" s="88">
        <v>1</v>
      </c>
      <c r="B28" s="304" t="s">
        <v>180</v>
      </c>
      <c r="C28" s="304" t="s">
        <v>181</v>
      </c>
      <c r="D28" s="279">
        <v>500000</v>
      </c>
      <c r="E28" s="279"/>
      <c r="F28" s="279">
        <v>30</v>
      </c>
      <c r="G28" s="279">
        <f>H28+I28</f>
        <v>0</v>
      </c>
      <c r="H28" s="61"/>
      <c r="I28" s="61"/>
      <c r="J28" s="280" t="s">
        <v>169</v>
      </c>
      <c r="K28" s="88" t="s">
        <v>25</v>
      </c>
      <c r="L28" s="88"/>
      <c r="N28" s="279">
        <f>G28*0.4</f>
        <v>0</v>
      </c>
      <c r="O28" s="279">
        <f>G28-N28</f>
        <v>0</v>
      </c>
    </row>
    <row r="29" s="18" customFormat="1" ht="50" customHeight="1" spans="1:15">
      <c r="A29" s="88">
        <v>2</v>
      </c>
      <c r="B29" s="304" t="s">
        <v>40</v>
      </c>
      <c r="C29" s="304" t="s">
        <v>41</v>
      </c>
      <c r="D29" s="279">
        <v>22000</v>
      </c>
      <c r="E29" s="279">
        <v>400</v>
      </c>
      <c r="F29" s="279">
        <v>600</v>
      </c>
      <c r="G29" s="279">
        <f>H29+I29</f>
        <v>1000</v>
      </c>
      <c r="H29" s="61">
        <v>400</v>
      </c>
      <c r="I29" s="61">
        <v>600</v>
      </c>
      <c r="J29" s="280" t="s">
        <v>42</v>
      </c>
      <c r="K29" s="88" t="s">
        <v>25</v>
      </c>
      <c r="L29" s="88"/>
      <c r="M29" s="236" t="s">
        <v>43</v>
      </c>
      <c r="N29" s="279">
        <f>G29*0.4</f>
        <v>400</v>
      </c>
      <c r="O29" s="279">
        <f>G29-N29</f>
        <v>600</v>
      </c>
    </row>
    <row r="30" s="18" customFormat="1" ht="120" spans="1:15">
      <c r="A30" s="88">
        <v>3</v>
      </c>
      <c r="B30" s="304" t="s">
        <v>182</v>
      </c>
      <c r="C30" s="304" t="s">
        <v>183</v>
      </c>
      <c r="D30" s="279">
        <v>13413.28</v>
      </c>
      <c r="E30" s="279">
        <v>84</v>
      </c>
      <c r="F30" s="279"/>
      <c r="G30" s="279"/>
      <c r="H30" s="61"/>
      <c r="I30" s="61"/>
      <c r="J30" s="280" t="s">
        <v>184</v>
      </c>
      <c r="K30" s="88" t="s">
        <v>25</v>
      </c>
      <c r="L30" s="88"/>
      <c r="M30" s="236" t="s">
        <v>185</v>
      </c>
      <c r="N30" s="279">
        <f>G30*0.4</f>
        <v>0</v>
      </c>
      <c r="O30" s="279">
        <f>G30-N30</f>
        <v>0</v>
      </c>
    </row>
    <row r="31" s="605" customFormat="1" ht="50" customHeight="1" spans="1:12">
      <c r="A31" s="285" t="s">
        <v>186</v>
      </c>
      <c r="B31" s="635" t="s">
        <v>78</v>
      </c>
      <c r="C31" s="410"/>
      <c r="D31" s="631">
        <f>D32+D33+D37</f>
        <v>5200</v>
      </c>
      <c r="E31" s="631"/>
      <c r="F31" s="631"/>
      <c r="G31" s="631">
        <f>G32+G33+G37</f>
        <v>0</v>
      </c>
      <c r="H31" s="631">
        <f>N32+N33+N37</f>
        <v>0</v>
      </c>
      <c r="I31" s="631">
        <f>O32+O33+O37</f>
        <v>0</v>
      </c>
      <c r="J31" s="665"/>
      <c r="K31" s="285"/>
      <c r="L31" s="285"/>
    </row>
    <row r="32" s="18" customFormat="1" ht="50" customHeight="1" spans="1:15">
      <c r="A32" s="88">
        <v>1</v>
      </c>
      <c r="B32" s="304" t="s">
        <v>187</v>
      </c>
      <c r="C32" s="304" t="s">
        <v>188</v>
      </c>
      <c r="D32" s="279">
        <v>700</v>
      </c>
      <c r="E32" s="279"/>
      <c r="F32" s="279"/>
      <c r="G32" s="279"/>
      <c r="H32" s="61"/>
      <c r="I32" s="61"/>
      <c r="J32" s="280" t="s">
        <v>189</v>
      </c>
      <c r="K32" s="88" t="s">
        <v>25</v>
      </c>
      <c r="L32" s="88"/>
      <c r="N32" s="279">
        <f>G32*0.4</f>
        <v>0</v>
      </c>
      <c r="O32" s="279">
        <f>G32-N32</f>
        <v>0</v>
      </c>
    </row>
    <row r="33" s="18" customFormat="1" ht="50" customHeight="1" spans="1:15">
      <c r="A33" s="88">
        <v>2</v>
      </c>
      <c r="B33" s="304" t="s">
        <v>190</v>
      </c>
      <c r="C33" s="304"/>
      <c r="D33" s="279">
        <f>D34+D35+D36</f>
        <v>3300</v>
      </c>
      <c r="E33" s="279"/>
      <c r="F33" s="279"/>
      <c r="G33" s="279"/>
      <c r="H33" s="61"/>
      <c r="I33" s="61"/>
      <c r="J33" s="280"/>
      <c r="K33" s="88"/>
      <c r="L33" s="88"/>
      <c r="N33" s="279">
        <f>N34+N35+N36</f>
        <v>0</v>
      </c>
      <c r="O33" s="279">
        <f>O34+O35+O36</f>
        <v>0</v>
      </c>
    </row>
    <row r="34" s="18" customFormat="1" ht="50" customHeight="1" spans="1:15">
      <c r="A34" s="271" t="s">
        <v>191</v>
      </c>
      <c r="B34" s="304" t="s">
        <v>192</v>
      </c>
      <c r="C34" s="304" t="s">
        <v>193</v>
      </c>
      <c r="D34" s="279">
        <v>1200</v>
      </c>
      <c r="E34" s="279"/>
      <c r="F34" s="279"/>
      <c r="G34" s="279"/>
      <c r="H34" s="61"/>
      <c r="I34" s="61"/>
      <c r="J34" s="280" t="s">
        <v>174</v>
      </c>
      <c r="K34" s="88" t="s">
        <v>25</v>
      </c>
      <c r="L34" s="88"/>
      <c r="N34" s="279">
        <f>G34*0.4</f>
        <v>0</v>
      </c>
      <c r="O34" s="279">
        <f>G34-N34</f>
        <v>0</v>
      </c>
    </row>
    <row r="35" s="18" customFormat="1" ht="50" customHeight="1" spans="1:15">
      <c r="A35" s="271" t="s">
        <v>194</v>
      </c>
      <c r="B35" s="304" t="s">
        <v>195</v>
      </c>
      <c r="C35" s="304" t="s">
        <v>193</v>
      </c>
      <c r="D35" s="279">
        <v>1100</v>
      </c>
      <c r="E35" s="279"/>
      <c r="F35" s="279"/>
      <c r="G35" s="279"/>
      <c r="H35" s="61"/>
      <c r="I35" s="61"/>
      <c r="J35" s="280" t="s">
        <v>174</v>
      </c>
      <c r="K35" s="88" t="s">
        <v>25</v>
      </c>
      <c r="L35" s="88"/>
      <c r="N35" s="279">
        <f>G35*0.4</f>
        <v>0</v>
      </c>
      <c r="O35" s="279">
        <f>G35-N35</f>
        <v>0</v>
      </c>
    </row>
    <row r="36" s="18" customFormat="1" ht="50" customHeight="1" spans="1:15">
      <c r="A36" s="271" t="s">
        <v>196</v>
      </c>
      <c r="B36" s="304" t="s">
        <v>197</v>
      </c>
      <c r="C36" s="304" t="s">
        <v>193</v>
      </c>
      <c r="D36" s="279">
        <v>1000</v>
      </c>
      <c r="E36" s="279"/>
      <c r="F36" s="279"/>
      <c r="G36" s="279"/>
      <c r="H36" s="61"/>
      <c r="I36" s="61"/>
      <c r="J36" s="280" t="s">
        <v>174</v>
      </c>
      <c r="K36" s="88" t="s">
        <v>25</v>
      </c>
      <c r="L36" s="88"/>
      <c r="N36" s="279">
        <f>G36*0.4</f>
        <v>0</v>
      </c>
      <c r="O36" s="279">
        <f>G36-N36</f>
        <v>0</v>
      </c>
    </row>
    <row r="37" s="18" customFormat="1" ht="50" customHeight="1" spans="1:15">
      <c r="A37" s="271" t="s">
        <v>198</v>
      </c>
      <c r="B37" s="304" t="s">
        <v>199</v>
      </c>
      <c r="C37" s="304" t="s">
        <v>199</v>
      </c>
      <c r="D37" s="279">
        <v>1200</v>
      </c>
      <c r="E37" s="279"/>
      <c r="F37" s="279"/>
      <c r="G37" s="279"/>
      <c r="H37" s="61"/>
      <c r="I37" s="61"/>
      <c r="J37" s="280" t="s">
        <v>86</v>
      </c>
      <c r="K37" s="88" t="s">
        <v>25</v>
      </c>
      <c r="L37" s="88"/>
      <c r="N37" s="279">
        <f>G37*0.4</f>
        <v>0</v>
      </c>
      <c r="O37" s="279">
        <f>G37-N37</f>
        <v>0</v>
      </c>
    </row>
    <row r="38" s="240" customFormat="1" ht="50" customHeight="1" spans="1:12">
      <c r="A38" s="285" t="s">
        <v>200</v>
      </c>
      <c r="B38" s="410" t="s">
        <v>92</v>
      </c>
      <c r="C38" s="636"/>
      <c r="D38" s="631">
        <f>D39+D40+D41</f>
        <v>1560</v>
      </c>
      <c r="E38" s="631"/>
      <c r="F38" s="631"/>
      <c r="G38" s="631">
        <f>G39+G40+G41</f>
        <v>0</v>
      </c>
      <c r="H38" s="631">
        <f>N39+N40+N41</f>
        <v>0</v>
      </c>
      <c r="I38" s="631">
        <f>O39+O40+O41</f>
        <v>0</v>
      </c>
      <c r="J38" s="665"/>
      <c r="K38" s="285"/>
      <c r="L38" s="285"/>
    </row>
    <row r="39" s="18" customFormat="1" ht="50" customHeight="1" spans="1:15">
      <c r="A39" s="88">
        <v>1</v>
      </c>
      <c r="B39" s="304" t="s">
        <v>201</v>
      </c>
      <c r="C39" s="304" t="s">
        <v>202</v>
      </c>
      <c r="D39" s="279">
        <v>1300</v>
      </c>
      <c r="E39" s="279"/>
      <c r="F39" s="279"/>
      <c r="G39" s="279"/>
      <c r="H39" s="61"/>
      <c r="I39" s="61"/>
      <c r="J39" s="280" t="s">
        <v>86</v>
      </c>
      <c r="K39" s="88" t="s">
        <v>25</v>
      </c>
      <c r="L39" s="462"/>
      <c r="N39" s="279">
        <f t="shared" ref="N39:N41" si="3">G39*0.4</f>
        <v>0</v>
      </c>
      <c r="O39" s="279">
        <f t="shared" ref="O39:O41" si="4">G39-N39</f>
        <v>0</v>
      </c>
    </row>
    <row r="40" ht="50" customHeight="1" spans="1:15">
      <c r="A40" s="88">
        <v>2</v>
      </c>
      <c r="B40" s="304" t="s">
        <v>203</v>
      </c>
      <c r="C40" s="304" t="s">
        <v>204</v>
      </c>
      <c r="D40" s="279">
        <v>230</v>
      </c>
      <c r="E40" s="279"/>
      <c r="F40" s="279"/>
      <c r="G40" s="279"/>
      <c r="H40" s="667"/>
      <c r="I40" s="667"/>
      <c r="J40" s="280" t="s">
        <v>86</v>
      </c>
      <c r="K40" s="88" t="s">
        <v>25</v>
      </c>
      <c r="L40" s="667"/>
      <c r="N40" s="279">
        <f t="shared" si="3"/>
        <v>0</v>
      </c>
      <c r="O40" s="279">
        <f t="shared" si="4"/>
        <v>0</v>
      </c>
    </row>
    <row r="41" s="478" customFormat="1" ht="51" customHeight="1" spans="1:15">
      <c r="A41" s="88">
        <v>3</v>
      </c>
      <c r="B41" s="632" t="s">
        <v>205</v>
      </c>
      <c r="C41" s="304" t="s">
        <v>206</v>
      </c>
      <c r="D41" s="305">
        <v>30</v>
      </c>
      <c r="E41" s="305"/>
      <c r="F41" s="279"/>
      <c r="G41" s="279"/>
      <c r="H41" s="667"/>
      <c r="I41" s="667"/>
      <c r="J41" s="632" t="s">
        <v>172</v>
      </c>
      <c r="K41" s="88" t="s">
        <v>25</v>
      </c>
      <c r="L41" s="88"/>
      <c r="N41" s="306">
        <f t="shared" si="3"/>
        <v>0</v>
      </c>
      <c r="O41" s="306">
        <f t="shared" si="4"/>
        <v>0</v>
      </c>
    </row>
    <row r="42" s="609" customFormat="1" ht="12" spans="1:15">
      <c r="A42" s="339"/>
      <c r="B42" s="742" t="s">
        <v>44</v>
      </c>
      <c r="C42" s="638"/>
      <c r="D42" s="639"/>
      <c r="E42" s="639"/>
      <c r="F42" s="640"/>
      <c r="G42" s="640">
        <f>G43+G48</f>
        <v>175</v>
      </c>
      <c r="H42" s="640">
        <f>H43+H48</f>
        <v>115</v>
      </c>
      <c r="I42" s="640">
        <f>I43+I48</f>
        <v>60</v>
      </c>
      <c r="J42" s="742"/>
      <c r="K42" s="339"/>
      <c r="L42" s="339"/>
      <c r="N42" s="668"/>
      <c r="O42" s="668"/>
    </row>
    <row r="43" s="237" customFormat="1" ht="12" spans="1:12">
      <c r="A43" s="88" t="s">
        <v>38</v>
      </c>
      <c r="B43" s="89" t="s">
        <v>34</v>
      </c>
      <c r="C43" s="89"/>
      <c r="D43" s="90">
        <v>1500</v>
      </c>
      <c r="E43" s="90"/>
      <c r="F43" s="90"/>
      <c r="G43" s="90">
        <v>75</v>
      </c>
      <c r="H43" s="90">
        <v>75</v>
      </c>
      <c r="I43" s="90"/>
      <c r="J43" s="276"/>
      <c r="K43" s="140"/>
      <c r="L43" s="140"/>
    </row>
    <row r="44" s="237" customFormat="1" ht="96" spans="1:12">
      <c r="A44" s="725">
        <v>1</v>
      </c>
      <c r="B44" s="743" t="s">
        <v>207</v>
      </c>
      <c r="C44" s="727" t="s">
        <v>208</v>
      </c>
      <c r="D44" s="728">
        <v>1500</v>
      </c>
      <c r="E44" s="728">
        <v>0</v>
      </c>
      <c r="F44" s="728">
        <v>0</v>
      </c>
      <c r="G44" s="728">
        <v>75</v>
      </c>
      <c r="H44" s="728">
        <v>75</v>
      </c>
      <c r="I44" s="728">
        <v>0</v>
      </c>
      <c r="J44" s="729" t="s">
        <v>209</v>
      </c>
      <c r="K44" s="730" t="s">
        <v>47</v>
      </c>
      <c r="L44" s="730"/>
    </row>
    <row r="45" s="237" customFormat="1" ht="12" spans="1:12">
      <c r="A45" s="88" t="s">
        <v>186</v>
      </c>
      <c r="B45" s="744" t="s">
        <v>78</v>
      </c>
      <c r="C45" s="89"/>
      <c r="D45" s="90">
        <f>D46+D47</f>
        <v>219.015</v>
      </c>
      <c r="E45" s="90"/>
      <c r="F45" s="90"/>
      <c r="G45" s="90"/>
      <c r="H45" s="90"/>
      <c r="I45" s="90"/>
      <c r="J45" s="276"/>
      <c r="K45" s="140"/>
      <c r="L45" s="140"/>
    </row>
    <row r="46" s="237" customFormat="1" ht="24" spans="1:15">
      <c r="A46" s="88">
        <v>1</v>
      </c>
      <c r="B46" s="87" t="s">
        <v>210</v>
      </c>
      <c r="C46" s="89" t="s">
        <v>211</v>
      </c>
      <c r="D46" s="87">
        <v>150</v>
      </c>
      <c r="E46" s="90">
        <v>0</v>
      </c>
      <c r="F46" s="90">
        <v>0</v>
      </c>
      <c r="G46" s="87"/>
      <c r="H46" s="481"/>
      <c r="I46" s="481"/>
      <c r="J46" s="276" t="s">
        <v>212</v>
      </c>
      <c r="K46" s="87" t="s">
        <v>213</v>
      </c>
      <c r="L46" s="140"/>
      <c r="N46" s="87">
        <v>150</v>
      </c>
      <c r="O46" s="90">
        <v>0</v>
      </c>
    </row>
    <row r="47" s="237" customFormat="1" ht="48" spans="1:15">
      <c r="A47" s="88">
        <v>2</v>
      </c>
      <c r="B47" s="87" t="s">
        <v>214</v>
      </c>
      <c r="C47" s="89" t="s">
        <v>211</v>
      </c>
      <c r="D47" s="87">
        <v>69.015</v>
      </c>
      <c r="E47" s="90">
        <v>0</v>
      </c>
      <c r="F47" s="90">
        <v>0</v>
      </c>
      <c r="G47" s="87"/>
      <c r="H47" s="481"/>
      <c r="I47" s="481"/>
      <c r="J47" s="276" t="s">
        <v>212</v>
      </c>
      <c r="K47" s="87" t="s">
        <v>213</v>
      </c>
      <c r="L47" s="140"/>
      <c r="N47" s="87">
        <v>69.015</v>
      </c>
      <c r="O47" s="90">
        <v>0</v>
      </c>
    </row>
    <row r="48" s="237" customFormat="1" ht="12" spans="1:12">
      <c r="A48" s="88" t="s">
        <v>200</v>
      </c>
      <c r="B48" s="89" t="s">
        <v>92</v>
      </c>
      <c r="C48" s="268"/>
      <c r="D48" s="745">
        <v>200.311</v>
      </c>
      <c r="E48" s="90"/>
      <c r="F48" s="90"/>
      <c r="G48" s="745">
        <f>G49</f>
        <v>100</v>
      </c>
      <c r="H48" s="745">
        <f>H49</f>
        <v>40</v>
      </c>
      <c r="I48" s="745">
        <f>I49</f>
        <v>60</v>
      </c>
      <c r="J48" s="276"/>
      <c r="K48" s="140"/>
      <c r="L48" s="140"/>
    </row>
    <row r="49" s="237" customFormat="1" ht="12" spans="1:12">
      <c r="A49" s="88"/>
      <c r="B49" s="89" t="s">
        <v>215</v>
      </c>
      <c r="C49" s="268"/>
      <c r="D49" s="745">
        <v>1400</v>
      </c>
      <c r="E49" s="90"/>
      <c r="F49" s="90"/>
      <c r="G49" s="745">
        <v>100</v>
      </c>
      <c r="H49" s="745">
        <v>40</v>
      </c>
      <c r="I49" s="90">
        <v>60</v>
      </c>
      <c r="J49" s="276"/>
      <c r="K49" s="140"/>
      <c r="L49" s="140"/>
    </row>
    <row r="50" s="237" customFormat="1" ht="36" spans="1:14">
      <c r="A50" s="61">
        <v>1</v>
      </c>
      <c r="B50" s="87" t="s">
        <v>216</v>
      </c>
      <c r="C50" s="87" t="s">
        <v>217</v>
      </c>
      <c r="D50" s="745">
        <v>200.311</v>
      </c>
      <c r="E50" s="90"/>
      <c r="F50" s="90"/>
      <c r="G50" s="745"/>
      <c r="H50" s="481"/>
      <c r="I50" s="90"/>
      <c r="J50" s="87" t="s">
        <v>217</v>
      </c>
      <c r="K50" s="87" t="s">
        <v>213</v>
      </c>
      <c r="L50" s="140"/>
      <c r="N50" s="745">
        <v>200.311</v>
      </c>
    </row>
    <row r="51" s="554" customFormat="1" ht="12" spans="1:12">
      <c r="A51" s="651"/>
      <c r="B51" s="652" t="s">
        <v>48</v>
      </c>
      <c r="C51" s="653"/>
      <c r="D51" s="654">
        <f t="shared" ref="D51:I51" si="5">SUM(D52+D54+D64+D67+D69+D72)</f>
        <v>134799.6756</v>
      </c>
      <c r="E51" s="654">
        <f t="shared" si="5"/>
        <v>384</v>
      </c>
      <c r="F51" s="654">
        <f t="shared" si="5"/>
        <v>0</v>
      </c>
      <c r="G51" s="654">
        <f t="shared" si="5"/>
        <v>775</v>
      </c>
      <c r="H51" s="654">
        <f t="shared" si="5"/>
        <v>620</v>
      </c>
      <c r="I51" s="654">
        <f t="shared" si="5"/>
        <v>465</v>
      </c>
      <c r="J51" s="673"/>
      <c r="K51" s="652"/>
      <c r="L51" s="674"/>
    </row>
    <row r="52" s="240" customFormat="1" ht="12" spans="1:12">
      <c r="A52" s="285" t="s">
        <v>16</v>
      </c>
      <c r="B52" s="286" t="s">
        <v>49</v>
      </c>
      <c r="C52" s="286"/>
      <c r="D52" s="287">
        <f>SUM(D53)</f>
        <v>15000</v>
      </c>
      <c r="E52" s="287">
        <f>SUM(E53)</f>
        <v>0</v>
      </c>
      <c r="F52" s="287">
        <f>SUM(F53)</f>
        <v>0</v>
      </c>
      <c r="G52" s="287">
        <f>G53</f>
        <v>0</v>
      </c>
      <c r="H52" s="287">
        <f>H53</f>
        <v>100</v>
      </c>
      <c r="I52" s="287">
        <f>I53</f>
        <v>0</v>
      </c>
      <c r="J52" s="675"/>
      <c r="K52" s="286"/>
      <c r="L52" s="286"/>
    </row>
    <row r="53" s="18" customFormat="1" ht="84" customHeight="1" spans="1:15">
      <c r="A53" s="88">
        <v>1</v>
      </c>
      <c r="B53" s="88" t="s">
        <v>50</v>
      </c>
      <c r="C53" s="304" t="s">
        <v>51</v>
      </c>
      <c r="D53" s="305">
        <v>15000</v>
      </c>
      <c r="E53" s="305">
        <v>0</v>
      </c>
      <c r="F53" s="279">
        <v>0</v>
      </c>
      <c r="G53" s="279"/>
      <c r="H53" s="482">
        <v>100</v>
      </c>
      <c r="I53" s="61"/>
      <c r="J53" s="280" t="s">
        <v>52</v>
      </c>
      <c r="K53" s="280" t="s">
        <v>53</v>
      </c>
      <c r="L53" s="88"/>
      <c r="N53" s="279">
        <f>G53*0.4</f>
        <v>0</v>
      </c>
      <c r="O53" s="279">
        <f>G53*0.6</f>
        <v>0</v>
      </c>
    </row>
    <row r="54" s="240" customFormat="1" ht="15" customHeight="1" spans="1:12">
      <c r="A54" s="285" t="s">
        <v>33</v>
      </c>
      <c r="B54" s="286" t="s">
        <v>17</v>
      </c>
      <c r="C54" s="286"/>
      <c r="D54" s="287">
        <f t="shared" ref="D54:I54" si="6">SUM(D55:D73)</f>
        <v>83583.4656</v>
      </c>
      <c r="E54" s="287">
        <f t="shared" si="6"/>
        <v>256</v>
      </c>
      <c r="F54" s="287">
        <f t="shared" si="6"/>
        <v>0</v>
      </c>
      <c r="G54" s="287">
        <f t="shared" si="6"/>
        <v>775</v>
      </c>
      <c r="H54" s="287">
        <f t="shared" si="6"/>
        <v>450</v>
      </c>
      <c r="I54" s="287">
        <f t="shared" si="6"/>
        <v>465</v>
      </c>
      <c r="J54" s="675"/>
      <c r="K54" s="286"/>
      <c r="L54" s="286"/>
    </row>
    <row r="55" s="18" customFormat="1" ht="42.6" customHeight="1" spans="1:12">
      <c r="A55" s="88">
        <v>1</v>
      </c>
      <c r="B55" s="308" t="s">
        <v>218</v>
      </c>
      <c r="C55" s="746" t="s">
        <v>219</v>
      </c>
      <c r="D55" s="747">
        <v>1264</v>
      </c>
      <c r="E55" s="309">
        <v>0</v>
      </c>
      <c r="F55" s="309">
        <v>0</v>
      </c>
      <c r="G55" s="279">
        <v>100</v>
      </c>
      <c r="H55" s="309">
        <v>40</v>
      </c>
      <c r="I55" s="309">
        <v>60</v>
      </c>
      <c r="J55" s="366" t="s">
        <v>220</v>
      </c>
      <c r="K55" s="345" t="s">
        <v>53</v>
      </c>
      <c r="L55" s="88" t="s">
        <v>165</v>
      </c>
    </row>
    <row r="56" s="18" customFormat="1" ht="46.2" customHeight="1" spans="1:12">
      <c r="A56" s="88">
        <v>2</v>
      </c>
      <c r="B56" s="308" t="s">
        <v>221</v>
      </c>
      <c r="C56" s="746" t="s">
        <v>219</v>
      </c>
      <c r="D56" s="747">
        <v>1264</v>
      </c>
      <c r="E56" s="309">
        <v>0</v>
      </c>
      <c r="F56" s="309">
        <v>0</v>
      </c>
      <c r="G56" s="279">
        <v>100</v>
      </c>
      <c r="H56" s="309">
        <v>40</v>
      </c>
      <c r="I56" s="309">
        <v>60</v>
      </c>
      <c r="J56" s="366" t="s">
        <v>220</v>
      </c>
      <c r="K56" s="345" t="s">
        <v>53</v>
      </c>
      <c r="L56" s="88" t="s">
        <v>165</v>
      </c>
    </row>
    <row r="57" s="18" customFormat="1" ht="42.6" customHeight="1" spans="1:12">
      <c r="A57" s="88">
        <v>3</v>
      </c>
      <c r="B57" s="308" t="s">
        <v>222</v>
      </c>
      <c r="C57" s="746" t="s">
        <v>219</v>
      </c>
      <c r="D57" s="309">
        <v>1959</v>
      </c>
      <c r="E57" s="309">
        <v>0</v>
      </c>
      <c r="F57" s="309"/>
      <c r="G57" s="279">
        <v>200</v>
      </c>
      <c r="H57" s="309">
        <v>80</v>
      </c>
      <c r="I57" s="309">
        <v>120</v>
      </c>
      <c r="J57" s="366" t="s">
        <v>220</v>
      </c>
      <c r="K57" s="345" t="s">
        <v>53</v>
      </c>
      <c r="L57" s="88"/>
    </row>
    <row r="58" s="18" customFormat="1" ht="44.4" customHeight="1" spans="1:12">
      <c r="A58" s="88">
        <v>4</v>
      </c>
      <c r="B58" s="308" t="s">
        <v>223</v>
      </c>
      <c r="C58" s="746" t="s">
        <v>219</v>
      </c>
      <c r="D58" s="309">
        <v>2736</v>
      </c>
      <c r="E58" s="309">
        <v>0</v>
      </c>
      <c r="F58" s="309">
        <v>0</v>
      </c>
      <c r="G58" s="279">
        <v>180</v>
      </c>
      <c r="H58" s="309">
        <v>72</v>
      </c>
      <c r="I58" s="309">
        <v>108</v>
      </c>
      <c r="J58" s="366" t="s">
        <v>220</v>
      </c>
      <c r="K58" s="345" t="s">
        <v>53</v>
      </c>
      <c r="L58" s="88"/>
    </row>
    <row r="59" s="18" customFormat="1" ht="42" customHeight="1" spans="1:12">
      <c r="A59" s="88">
        <v>5</v>
      </c>
      <c r="B59" s="308" t="s">
        <v>224</v>
      </c>
      <c r="C59" s="746" t="s">
        <v>219</v>
      </c>
      <c r="D59" s="309">
        <v>2842</v>
      </c>
      <c r="E59" s="309">
        <v>0</v>
      </c>
      <c r="F59" s="309">
        <v>0</v>
      </c>
      <c r="G59" s="279">
        <v>195</v>
      </c>
      <c r="H59" s="309">
        <v>78</v>
      </c>
      <c r="I59" s="309">
        <v>117</v>
      </c>
      <c r="J59" s="366" t="s">
        <v>220</v>
      </c>
      <c r="K59" s="345" t="s">
        <v>53</v>
      </c>
      <c r="L59" s="88"/>
    </row>
    <row r="60" s="18" customFormat="1" ht="44.4" customHeight="1" spans="1:15">
      <c r="A60" s="88">
        <v>6</v>
      </c>
      <c r="B60" s="308" t="s">
        <v>225</v>
      </c>
      <c r="C60" s="746" t="s">
        <v>219</v>
      </c>
      <c r="D60" s="309">
        <v>1950</v>
      </c>
      <c r="E60" s="309">
        <v>0</v>
      </c>
      <c r="F60" s="309">
        <v>0</v>
      </c>
      <c r="G60" s="279"/>
      <c r="H60" s="61"/>
      <c r="I60" s="61"/>
      <c r="J60" s="366" t="s">
        <v>220</v>
      </c>
      <c r="K60" s="345" t="s">
        <v>53</v>
      </c>
      <c r="L60" s="88"/>
      <c r="N60" s="309">
        <v>80</v>
      </c>
      <c r="O60" s="309">
        <v>120</v>
      </c>
    </row>
    <row r="61" s="18" customFormat="1" ht="75" customHeight="1" spans="1:15">
      <c r="A61" s="88">
        <v>7</v>
      </c>
      <c r="B61" s="308" t="s">
        <v>226</v>
      </c>
      <c r="C61" s="308" t="s">
        <v>227</v>
      </c>
      <c r="D61" s="308">
        <v>4580</v>
      </c>
      <c r="E61" s="309">
        <v>0</v>
      </c>
      <c r="F61" s="309">
        <v>0</v>
      </c>
      <c r="G61" s="309"/>
      <c r="H61" s="61"/>
      <c r="I61" s="61"/>
      <c r="J61" s="366" t="s">
        <v>220</v>
      </c>
      <c r="K61" s="345" t="s">
        <v>53</v>
      </c>
      <c r="L61" s="88"/>
      <c r="N61" s="309">
        <v>120</v>
      </c>
      <c r="O61" s="309">
        <v>180</v>
      </c>
    </row>
    <row r="62" s="18" customFormat="1" ht="93.6" customHeight="1" spans="1:15">
      <c r="A62" s="88">
        <v>8</v>
      </c>
      <c r="B62" s="308" t="s">
        <v>228</v>
      </c>
      <c r="C62" s="308" t="s">
        <v>229</v>
      </c>
      <c r="D62" s="308">
        <v>928</v>
      </c>
      <c r="E62" s="309"/>
      <c r="F62" s="309"/>
      <c r="G62" s="366"/>
      <c r="H62" s="61"/>
      <c r="I62" s="61"/>
      <c r="J62" s="366" t="s">
        <v>230</v>
      </c>
      <c r="K62" s="345" t="s">
        <v>53</v>
      </c>
      <c r="L62" s="88"/>
      <c r="N62" s="366">
        <v>16.48</v>
      </c>
      <c r="O62" s="366">
        <v>24.72</v>
      </c>
    </row>
    <row r="63" s="18" customFormat="1" ht="35.1" customHeight="1" spans="1:15">
      <c r="A63" s="88">
        <v>9</v>
      </c>
      <c r="B63" s="308" t="s">
        <v>231</v>
      </c>
      <c r="C63" s="308" t="s">
        <v>232</v>
      </c>
      <c r="D63" s="308">
        <v>1078.0456</v>
      </c>
      <c r="E63" s="309"/>
      <c r="F63" s="309"/>
      <c r="G63" s="309"/>
      <c r="H63" s="61"/>
      <c r="I63" s="61"/>
      <c r="J63" s="366" t="s">
        <v>233</v>
      </c>
      <c r="K63" s="345" t="s">
        <v>53</v>
      </c>
      <c r="L63" s="88"/>
      <c r="N63" s="309">
        <v>24</v>
      </c>
      <c r="O63" s="309">
        <v>36</v>
      </c>
    </row>
    <row r="64" s="240" customFormat="1" ht="21" customHeight="1" spans="1:12">
      <c r="A64" s="285" t="s">
        <v>38</v>
      </c>
      <c r="B64" s="307" t="s">
        <v>34</v>
      </c>
      <c r="C64" s="307"/>
      <c r="D64" s="287">
        <f t="shared" ref="D64:I64" si="7">SUM(D65:D66)</f>
        <v>1870</v>
      </c>
      <c r="E64" s="287">
        <f t="shared" si="7"/>
        <v>0</v>
      </c>
      <c r="F64" s="287">
        <f t="shared" si="7"/>
        <v>0</v>
      </c>
      <c r="G64" s="287">
        <f t="shared" si="7"/>
        <v>0</v>
      </c>
      <c r="H64" s="287">
        <f t="shared" si="7"/>
        <v>70</v>
      </c>
      <c r="I64" s="287">
        <f t="shared" si="7"/>
        <v>0</v>
      </c>
      <c r="J64" s="675"/>
      <c r="K64" s="286"/>
      <c r="L64" s="286"/>
    </row>
    <row r="65" s="18" customFormat="1" ht="81" customHeight="1" spans="1:15">
      <c r="A65" s="88">
        <v>1</v>
      </c>
      <c r="B65" s="304" t="s">
        <v>234</v>
      </c>
      <c r="C65" s="304" t="s">
        <v>235</v>
      </c>
      <c r="D65" s="279">
        <v>870</v>
      </c>
      <c r="E65" s="279"/>
      <c r="F65" s="279"/>
      <c r="G65" s="279"/>
      <c r="H65" s="61"/>
      <c r="I65" s="61"/>
      <c r="J65" s="280" t="s">
        <v>236</v>
      </c>
      <c r="K65" s="88" t="s">
        <v>237</v>
      </c>
      <c r="L65" s="88" t="s">
        <v>165</v>
      </c>
      <c r="N65" s="279">
        <v>28</v>
      </c>
      <c r="O65" s="279">
        <v>42</v>
      </c>
    </row>
    <row r="66" s="18" customFormat="1" ht="102" customHeight="1" spans="1:15">
      <c r="A66" s="657">
        <v>2</v>
      </c>
      <c r="B66" s="658" t="s">
        <v>238</v>
      </c>
      <c r="C66" s="658" t="s">
        <v>239</v>
      </c>
      <c r="D66" s="659">
        <v>1000</v>
      </c>
      <c r="E66" s="659">
        <v>0</v>
      </c>
      <c r="F66" s="659">
        <v>0</v>
      </c>
      <c r="G66" s="659"/>
      <c r="H66" s="482">
        <v>70</v>
      </c>
      <c r="I66" s="61"/>
      <c r="J66" s="676" t="s">
        <v>240</v>
      </c>
      <c r="K66" s="657" t="s">
        <v>53</v>
      </c>
      <c r="L66" s="657" t="s">
        <v>165</v>
      </c>
      <c r="N66" s="659">
        <v>70</v>
      </c>
      <c r="O66" s="659">
        <v>0</v>
      </c>
    </row>
    <row r="67" s="240" customFormat="1" ht="15" customHeight="1" spans="1:12">
      <c r="A67" s="285" t="s">
        <v>179</v>
      </c>
      <c r="B67" s="677" t="s">
        <v>39</v>
      </c>
      <c r="C67" s="410"/>
      <c r="D67" s="631">
        <f>SUM(D68)</f>
        <v>23946.21</v>
      </c>
      <c r="E67" s="631">
        <f>SUM(E68)</f>
        <v>100</v>
      </c>
      <c r="F67" s="631">
        <f>SUM(F68)</f>
        <v>0</v>
      </c>
      <c r="G67" s="631">
        <f>SUM(G68)</f>
        <v>0</v>
      </c>
      <c r="H67" s="631"/>
      <c r="I67" s="631"/>
      <c r="J67" s="665"/>
      <c r="K67" s="285"/>
      <c r="L67" s="285"/>
    </row>
    <row r="68" s="18" customFormat="1" ht="67.2" customHeight="1" spans="1:15">
      <c r="A68" s="88">
        <v>1</v>
      </c>
      <c r="B68" s="304" t="s">
        <v>241</v>
      </c>
      <c r="C68" s="304" t="s">
        <v>242</v>
      </c>
      <c r="D68" s="279">
        <v>23946.21</v>
      </c>
      <c r="E68" s="279">
        <v>100</v>
      </c>
      <c r="F68" s="279">
        <v>0</v>
      </c>
      <c r="G68" s="279"/>
      <c r="H68" s="61"/>
      <c r="I68" s="61"/>
      <c r="J68" s="280" t="s">
        <v>220</v>
      </c>
      <c r="K68" s="88" t="s">
        <v>53</v>
      </c>
      <c r="L68" s="88" t="s">
        <v>165</v>
      </c>
      <c r="N68" s="279">
        <v>400</v>
      </c>
      <c r="O68" s="279">
        <v>600</v>
      </c>
    </row>
    <row r="69" s="240" customFormat="1" ht="21.6" customHeight="1" spans="1:12">
      <c r="A69" s="285" t="s">
        <v>186</v>
      </c>
      <c r="B69" s="677" t="s">
        <v>78</v>
      </c>
      <c r="C69" s="410"/>
      <c r="D69" s="631">
        <f>SUM(D70:D71)</f>
        <v>1550</v>
      </c>
      <c r="E69" s="631">
        <f>SUM(E70:E71)</f>
        <v>28</v>
      </c>
      <c r="F69" s="631">
        <f>SUM(F70:F71)</f>
        <v>0</v>
      </c>
      <c r="G69" s="631">
        <f>SUM(G70:G71)</f>
        <v>0</v>
      </c>
      <c r="H69" s="631"/>
      <c r="I69" s="631"/>
      <c r="J69" s="665"/>
      <c r="K69" s="285"/>
      <c r="L69" s="285"/>
    </row>
    <row r="70" s="18" customFormat="1" ht="48.75" customHeight="1" spans="1:15">
      <c r="A70" s="88">
        <v>1</v>
      </c>
      <c r="B70" s="87" t="s">
        <v>243</v>
      </c>
      <c r="C70" s="304" t="s">
        <v>244</v>
      </c>
      <c r="D70" s="279">
        <v>1350</v>
      </c>
      <c r="E70" s="279">
        <v>28</v>
      </c>
      <c r="F70" s="279">
        <v>0</v>
      </c>
      <c r="G70" s="279"/>
      <c r="H70" s="61"/>
      <c r="I70" s="61"/>
      <c r="J70" s="280" t="s">
        <v>220</v>
      </c>
      <c r="K70" s="88" t="s">
        <v>53</v>
      </c>
      <c r="L70" s="88" t="s">
        <v>165</v>
      </c>
      <c r="N70" s="279">
        <v>40</v>
      </c>
      <c r="O70" s="279">
        <v>60</v>
      </c>
    </row>
    <row r="71" s="18" customFormat="1" ht="39.9" customHeight="1" spans="1:15">
      <c r="A71" s="88">
        <v>2</v>
      </c>
      <c r="B71" s="304" t="s">
        <v>245</v>
      </c>
      <c r="C71" s="304" t="s">
        <v>246</v>
      </c>
      <c r="D71" s="279">
        <v>200</v>
      </c>
      <c r="E71" s="279">
        <v>0</v>
      </c>
      <c r="F71" s="279">
        <v>0</v>
      </c>
      <c r="G71" s="279"/>
      <c r="H71" s="61"/>
      <c r="I71" s="61"/>
      <c r="J71" s="280" t="s">
        <v>247</v>
      </c>
      <c r="K71" s="88" t="s">
        <v>53</v>
      </c>
      <c r="L71" s="88" t="s">
        <v>165</v>
      </c>
      <c r="N71" s="279">
        <v>80</v>
      </c>
      <c r="O71" s="279">
        <v>120</v>
      </c>
    </row>
    <row r="72" s="240" customFormat="1" ht="15" customHeight="1" spans="1:12">
      <c r="A72" s="285" t="s">
        <v>200</v>
      </c>
      <c r="B72" s="410" t="s">
        <v>92</v>
      </c>
      <c r="C72" s="636"/>
      <c r="D72" s="631">
        <f>SUM(D74:D76)</f>
        <v>8850</v>
      </c>
      <c r="E72" s="631">
        <f>SUM(E74:E76)</f>
        <v>0</v>
      </c>
      <c r="F72" s="631">
        <f>SUM(F74:F76)</f>
        <v>0</v>
      </c>
      <c r="G72" s="631">
        <f>G73</f>
        <v>0</v>
      </c>
      <c r="H72" s="631">
        <f>H73</f>
        <v>0</v>
      </c>
      <c r="I72" s="631">
        <f>I73</f>
        <v>0</v>
      </c>
      <c r="J72" s="665"/>
      <c r="K72" s="285"/>
      <c r="L72" s="285"/>
    </row>
    <row r="73" s="18" customFormat="1" ht="35.1" customHeight="1" spans="1:15">
      <c r="A73" s="88">
        <v>10</v>
      </c>
      <c r="B73" s="479" t="s">
        <v>248</v>
      </c>
      <c r="C73" s="308" t="s">
        <v>249</v>
      </c>
      <c r="D73" s="308">
        <v>1400</v>
      </c>
      <c r="E73" s="309"/>
      <c r="F73" s="309"/>
      <c r="G73" s="309"/>
      <c r="H73" s="61"/>
      <c r="I73" s="61"/>
      <c r="J73" s="366" t="s">
        <v>233</v>
      </c>
      <c r="K73" s="345" t="s">
        <v>53</v>
      </c>
      <c r="L73" s="88"/>
      <c r="N73" s="309">
        <v>12</v>
      </c>
      <c r="O73" s="309">
        <v>18</v>
      </c>
    </row>
    <row r="74" s="18" customFormat="1" ht="39.9" customHeight="1" spans="1:15">
      <c r="A74" s="88">
        <v>1</v>
      </c>
      <c r="B74" s="87" t="s">
        <v>250</v>
      </c>
      <c r="C74" s="304" t="s">
        <v>251</v>
      </c>
      <c r="D74" s="279">
        <v>8000</v>
      </c>
      <c r="E74" s="279">
        <v>0</v>
      </c>
      <c r="F74" s="279">
        <v>0</v>
      </c>
      <c r="G74" s="279"/>
      <c r="H74" s="61"/>
      <c r="I74" s="61"/>
      <c r="J74" s="280" t="s">
        <v>52</v>
      </c>
      <c r="K74" s="280" t="s">
        <v>53</v>
      </c>
      <c r="L74" s="462"/>
      <c r="N74" s="279">
        <f>G74*0.4</f>
        <v>0</v>
      </c>
      <c r="O74" s="279">
        <f>G74*0.6</f>
        <v>0</v>
      </c>
    </row>
    <row r="75" s="18" customFormat="1" ht="39.9" customHeight="1" spans="1:15">
      <c r="A75" s="88">
        <v>2</v>
      </c>
      <c r="B75" s="87" t="s">
        <v>252</v>
      </c>
      <c r="C75" s="304" t="s">
        <v>253</v>
      </c>
      <c r="D75" s="279">
        <v>450</v>
      </c>
      <c r="E75" s="279">
        <v>0</v>
      </c>
      <c r="F75" s="279">
        <v>0</v>
      </c>
      <c r="G75" s="279"/>
      <c r="H75" s="61"/>
      <c r="I75" s="61"/>
      <c r="J75" s="280" t="s">
        <v>220</v>
      </c>
      <c r="K75" s="88" t="s">
        <v>53</v>
      </c>
      <c r="L75" s="462"/>
      <c r="N75" s="279">
        <v>20</v>
      </c>
      <c r="O75" s="279">
        <v>30</v>
      </c>
    </row>
    <row r="76" s="18" customFormat="1" ht="53.1" customHeight="1" spans="1:15">
      <c r="A76" s="88">
        <v>3</v>
      </c>
      <c r="B76" s="87" t="s">
        <v>254</v>
      </c>
      <c r="C76" s="304" t="s">
        <v>244</v>
      </c>
      <c r="D76" s="279">
        <v>400</v>
      </c>
      <c r="E76" s="279">
        <v>0</v>
      </c>
      <c r="F76" s="279">
        <v>0</v>
      </c>
      <c r="G76" s="279"/>
      <c r="H76" s="61"/>
      <c r="I76" s="61"/>
      <c r="J76" s="280" t="s">
        <v>230</v>
      </c>
      <c r="K76" s="88" t="s">
        <v>53</v>
      </c>
      <c r="L76" s="462"/>
      <c r="N76" s="279">
        <v>16</v>
      </c>
      <c r="O76" s="279">
        <v>24</v>
      </c>
    </row>
    <row r="77" s="248" customFormat="1" ht="30" customHeight="1" spans="1:12">
      <c r="A77" s="339"/>
      <c r="B77" s="75" t="s">
        <v>65</v>
      </c>
      <c r="C77" s="638"/>
      <c r="D77" s="640"/>
      <c r="E77" s="640"/>
      <c r="F77" s="640"/>
      <c r="G77" s="640">
        <f>G78+G85+G91</f>
        <v>147</v>
      </c>
      <c r="H77" s="640">
        <f>H78+H85+H91</f>
        <v>58.8</v>
      </c>
      <c r="I77" s="640">
        <f>I78+I85+I91</f>
        <v>88.2</v>
      </c>
      <c r="J77" s="689"/>
      <c r="K77" s="339"/>
      <c r="L77" s="690"/>
    </row>
    <row r="78" s="18" customFormat="1" ht="15" customHeight="1" spans="1:12">
      <c r="A78" s="88" t="s">
        <v>16</v>
      </c>
      <c r="B78" s="140" t="s">
        <v>49</v>
      </c>
      <c r="C78" s="140"/>
      <c r="D78" s="90">
        <f t="shared" ref="D78:I78" si="8">SUM(D79:D84)</f>
        <v>43400</v>
      </c>
      <c r="E78" s="90">
        <f t="shared" si="8"/>
        <v>0</v>
      </c>
      <c r="F78" s="90">
        <f t="shared" si="8"/>
        <v>0</v>
      </c>
      <c r="G78" s="90">
        <f t="shared" si="8"/>
        <v>115</v>
      </c>
      <c r="H78" s="90">
        <f t="shared" si="8"/>
        <v>46</v>
      </c>
      <c r="I78" s="90">
        <f t="shared" si="8"/>
        <v>69</v>
      </c>
      <c r="J78" s="276"/>
      <c r="K78" s="140"/>
      <c r="L78" s="140"/>
    </row>
    <row r="79" s="18" customFormat="1" ht="189.6" customHeight="1" spans="1:12">
      <c r="A79" s="88">
        <v>1</v>
      </c>
      <c r="B79" s="140" t="s">
        <v>66</v>
      </c>
      <c r="C79" s="89" t="s">
        <v>255</v>
      </c>
      <c r="D79" s="89">
        <v>36800</v>
      </c>
      <c r="E79" s="268">
        <v>0</v>
      </c>
      <c r="F79" s="90">
        <v>0</v>
      </c>
      <c r="G79" s="90">
        <f>H79+I79</f>
        <v>115</v>
      </c>
      <c r="H79" s="337">
        <v>46</v>
      </c>
      <c r="I79" s="337">
        <v>69</v>
      </c>
      <c r="J79" s="276" t="s">
        <v>256</v>
      </c>
      <c r="K79" s="140" t="s">
        <v>69</v>
      </c>
      <c r="L79" s="140" t="s">
        <v>163</v>
      </c>
    </row>
    <row r="80" s="18" customFormat="1" ht="44" customHeight="1" spans="1:15">
      <c r="A80" s="88">
        <v>2</v>
      </c>
      <c r="B80" s="386" t="s">
        <v>257</v>
      </c>
      <c r="C80" s="394" t="s">
        <v>258</v>
      </c>
      <c r="D80" s="387">
        <v>2100</v>
      </c>
      <c r="E80" s="387">
        <v>0</v>
      </c>
      <c r="F80" s="387">
        <v>0</v>
      </c>
      <c r="G80" s="387"/>
      <c r="H80" s="61"/>
      <c r="I80" s="61"/>
      <c r="J80" s="403" t="s">
        <v>259</v>
      </c>
      <c r="K80" s="386" t="s">
        <v>260</v>
      </c>
      <c r="L80" s="140"/>
      <c r="N80" s="387">
        <v>42</v>
      </c>
      <c r="O80" s="387">
        <v>63</v>
      </c>
    </row>
    <row r="81" s="18" customFormat="1" ht="44" customHeight="1" spans="1:15">
      <c r="A81" s="88">
        <v>3</v>
      </c>
      <c r="B81" s="386" t="s">
        <v>261</v>
      </c>
      <c r="C81" s="394" t="s">
        <v>262</v>
      </c>
      <c r="D81" s="387">
        <v>2000</v>
      </c>
      <c r="E81" s="387">
        <v>0</v>
      </c>
      <c r="F81" s="387">
        <v>0</v>
      </c>
      <c r="G81" s="387"/>
      <c r="J81" s="403" t="s">
        <v>259</v>
      </c>
      <c r="K81" s="386" t="s">
        <v>260</v>
      </c>
      <c r="L81" s="140"/>
      <c r="N81" s="387">
        <v>40</v>
      </c>
      <c r="O81" s="387">
        <v>60</v>
      </c>
    </row>
    <row r="82" s="18" customFormat="1" ht="44" customHeight="1" spans="1:15">
      <c r="A82" s="88">
        <v>4</v>
      </c>
      <c r="B82" s="394" t="s">
        <v>263</v>
      </c>
      <c r="C82" s="753" t="s">
        <v>264</v>
      </c>
      <c r="D82" s="387">
        <v>700</v>
      </c>
      <c r="E82" s="387">
        <v>0</v>
      </c>
      <c r="F82" s="387">
        <v>0</v>
      </c>
      <c r="G82" s="387"/>
      <c r="H82" s="61"/>
      <c r="I82" s="61"/>
      <c r="J82" s="403" t="s">
        <v>259</v>
      </c>
      <c r="K82" s="386" t="s">
        <v>260</v>
      </c>
      <c r="L82" s="140"/>
      <c r="N82" s="387">
        <v>14</v>
      </c>
      <c r="O82" s="387">
        <v>21</v>
      </c>
    </row>
    <row r="83" s="18" customFormat="1" ht="44" customHeight="1" spans="1:15">
      <c r="A83" s="88">
        <v>5</v>
      </c>
      <c r="B83" s="394" t="s">
        <v>265</v>
      </c>
      <c r="C83" s="753" t="s">
        <v>264</v>
      </c>
      <c r="D83" s="387">
        <v>800</v>
      </c>
      <c r="E83" s="387">
        <v>0</v>
      </c>
      <c r="F83" s="387">
        <v>0</v>
      </c>
      <c r="G83" s="387"/>
      <c r="H83" s="61"/>
      <c r="I83" s="61"/>
      <c r="J83" s="403" t="s">
        <v>259</v>
      </c>
      <c r="K83" s="386" t="s">
        <v>260</v>
      </c>
      <c r="L83" s="140"/>
      <c r="N83" s="387">
        <v>10</v>
      </c>
      <c r="O83" s="387">
        <v>30</v>
      </c>
    </row>
    <row r="84" s="18" customFormat="1" ht="44" customHeight="1" spans="1:15">
      <c r="A84" s="88">
        <v>6</v>
      </c>
      <c r="B84" s="394" t="s">
        <v>266</v>
      </c>
      <c r="C84" s="753" t="s">
        <v>264</v>
      </c>
      <c r="D84" s="387">
        <v>1000</v>
      </c>
      <c r="E84" s="387">
        <v>0</v>
      </c>
      <c r="F84" s="387">
        <v>0</v>
      </c>
      <c r="G84" s="387"/>
      <c r="H84" s="61"/>
      <c r="I84" s="61"/>
      <c r="J84" s="403" t="s">
        <v>259</v>
      </c>
      <c r="K84" s="386" t="s">
        <v>260</v>
      </c>
      <c r="L84" s="140"/>
      <c r="N84" s="387">
        <v>20</v>
      </c>
      <c r="O84" s="387">
        <v>30</v>
      </c>
    </row>
    <row r="85" s="18" customFormat="1" ht="44" customHeight="1" spans="1:12">
      <c r="A85" s="88" t="s">
        <v>33</v>
      </c>
      <c r="B85" s="394" t="s">
        <v>70</v>
      </c>
      <c r="C85" s="753"/>
      <c r="D85" s="387">
        <f t="shared" ref="D85:I85" si="9">D86</f>
        <v>650</v>
      </c>
      <c r="E85" s="387">
        <f t="shared" si="9"/>
        <v>0</v>
      </c>
      <c r="F85" s="387">
        <f t="shared" si="9"/>
        <v>0</v>
      </c>
      <c r="G85" s="387">
        <f t="shared" si="9"/>
        <v>32</v>
      </c>
      <c r="H85" s="387">
        <f t="shared" si="9"/>
        <v>12.8</v>
      </c>
      <c r="I85" s="387">
        <f t="shared" si="9"/>
        <v>19.2</v>
      </c>
      <c r="J85" s="403"/>
      <c r="K85" s="386"/>
      <c r="L85" s="140"/>
    </row>
    <row r="86" s="18" customFormat="1" ht="104.4" customHeight="1" spans="1:12">
      <c r="A86" s="88">
        <v>1</v>
      </c>
      <c r="B86" s="304" t="s">
        <v>267</v>
      </c>
      <c r="C86" s="754" t="s">
        <v>268</v>
      </c>
      <c r="D86" s="279">
        <v>650</v>
      </c>
      <c r="E86" s="279">
        <v>0</v>
      </c>
      <c r="F86" s="279">
        <v>0</v>
      </c>
      <c r="G86" s="279">
        <v>32</v>
      </c>
      <c r="H86" s="279">
        <f>G86*0.4</f>
        <v>12.8</v>
      </c>
      <c r="I86" s="279">
        <f>G86*0.6</f>
        <v>19.2</v>
      </c>
      <c r="J86" s="763" t="s">
        <v>209</v>
      </c>
      <c r="K86" s="88" t="s">
        <v>69</v>
      </c>
      <c r="L86" s="88"/>
    </row>
    <row r="87" s="236" customFormat="1" ht="15" customHeight="1" spans="1:12">
      <c r="A87" s="88" t="s">
        <v>38</v>
      </c>
      <c r="B87" s="140" t="s">
        <v>17</v>
      </c>
      <c r="C87" s="140"/>
      <c r="D87" s="90">
        <f t="shared" ref="D87:I87" si="10">SUM(D88:D90)</f>
        <v>320</v>
      </c>
      <c r="E87" s="90">
        <f t="shared" si="10"/>
        <v>48</v>
      </c>
      <c r="F87" s="90">
        <f t="shared" si="10"/>
        <v>0</v>
      </c>
      <c r="G87" s="90">
        <f t="shared" si="10"/>
        <v>0</v>
      </c>
      <c r="H87" s="90"/>
      <c r="I87" s="90">
        <f t="shared" si="10"/>
        <v>0</v>
      </c>
      <c r="J87" s="276"/>
      <c r="K87" s="140"/>
      <c r="L87" s="140"/>
    </row>
    <row r="88" s="18" customFormat="1" ht="60" spans="1:15">
      <c r="A88" s="88">
        <v>1</v>
      </c>
      <c r="B88" s="89" t="s">
        <v>269</v>
      </c>
      <c r="C88" s="89" t="s">
        <v>269</v>
      </c>
      <c r="D88" s="90">
        <v>120</v>
      </c>
      <c r="E88" s="90">
        <v>48</v>
      </c>
      <c r="F88" s="90">
        <v>0</v>
      </c>
      <c r="G88" s="90"/>
      <c r="H88" s="61"/>
      <c r="I88" s="61"/>
      <c r="J88" s="276" t="s">
        <v>269</v>
      </c>
      <c r="K88" s="140" t="s">
        <v>69</v>
      </c>
      <c r="L88" s="140"/>
      <c r="N88" s="276">
        <v>28.8</v>
      </c>
      <c r="O88" s="276">
        <f>G88-N88</f>
        <v>-28.8</v>
      </c>
    </row>
    <row r="89" s="18" customFormat="1" ht="72" customHeight="1" spans="1:15">
      <c r="A89" s="88">
        <v>2</v>
      </c>
      <c r="B89" s="89" t="s">
        <v>270</v>
      </c>
      <c r="C89" s="89" t="s">
        <v>270</v>
      </c>
      <c r="D89" s="90">
        <v>100</v>
      </c>
      <c r="E89" s="90">
        <v>0</v>
      </c>
      <c r="F89" s="90">
        <v>0</v>
      </c>
      <c r="G89" s="90"/>
      <c r="H89" s="61"/>
      <c r="I89" s="61"/>
      <c r="J89" s="276" t="s">
        <v>270</v>
      </c>
      <c r="K89" s="140" t="s">
        <v>69</v>
      </c>
      <c r="L89" s="140"/>
      <c r="N89" s="90">
        <v>40</v>
      </c>
      <c r="O89" s="90">
        <v>60</v>
      </c>
    </row>
    <row r="90" s="18" customFormat="1" ht="71" customHeight="1" spans="1:15">
      <c r="A90" s="88">
        <v>3</v>
      </c>
      <c r="B90" s="89" t="s">
        <v>271</v>
      </c>
      <c r="C90" s="89" t="s">
        <v>271</v>
      </c>
      <c r="D90" s="90">
        <v>100</v>
      </c>
      <c r="E90" s="90">
        <v>0</v>
      </c>
      <c r="F90" s="90">
        <v>0</v>
      </c>
      <c r="G90" s="90"/>
      <c r="H90" s="61"/>
      <c r="I90" s="61"/>
      <c r="J90" s="276" t="s">
        <v>271</v>
      </c>
      <c r="K90" s="140" t="s">
        <v>69</v>
      </c>
      <c r="L90" s="140"/>
      <c r="N90" s="90">
        <v>40</v>
      </c>
      <c r="O90" s="90">
        <v>60</v>
      </c>
    </row>
    <row r="91" s="236" customFormat="1" ht="15" customHeight="1" spans="1:12">
      <c r="A91" s="88" t="s">
        <v>179</v>
      </c>
      <c r="B91" s="755" t="s">
        <v>39</v>
      </c>
      <c r="C91" s="89"/>
      <c r="D91" s="90">
        <f>D92</f>
        <v>560</v>
      </c>
      <c r="E91" s="90">
        <f>E92</f>
        <v>0</v>
      </c>
      <c r="F91" s="90">
        <f>F92</f>
        <v>0</v>
      </c>
      <c r="G91" s="90"/>
      <c r="H91" s="90"/>
      <c r="I91" s="90"/>
      <c r="J91" s="276"/>
      <c r="K91" s="140"/>
      <c r="L91" s="140"/>
    </row>
    <row r="92" s="18" customFormat="1" ht="51" customHeight="1" spans="1:17">
      <c r="A92" s="88">
        <v>1</v>
      </c>
      <c r="B92" s="89" t="s">
        <v>272</v>
      </c>
      <c r="C92" s="89" t="s">
        <v>273</v>
      </c>
      <c r="D92" s="90">
        <v>560</v>
      </c>
      <c r="E92" s="90">
        <v>0</v>
      </c>
      <c r="F92" s="90">
        <v>0</v>
      </c>
      <c r="G92" s="90"/>
      <c r="J92" s="276" t="s">
        <v>274</v>
      </c>
      <c r="K92" s="140"/>
      <c r="L92" s="140" t="s">
        <v>165</v>
      </c>
      <c r="N92" s="90"/>
      <c r="O92" s="90"/>
      <c r="P92" s="61">
        <v>20</v>
      </c>
      <c r="Q92" s="61">
        <v>20</v>
      </c>
    </row>
    <row r="93" s="236" customFormat="1" ht="15" customHeight="1" spans="1:12">
      <c r="A93" s="88" t="s">
        <v>186</v>
      </c>
      <c r="B93" s="755" t="s">
        <v>78</v>
      </c>
      <c r="C93" s="89"/>
      <c r="D93" s="90">
        <f>SUM(D94:D96)</f>
        <v>400</v>
      </c>
      <c r="E93" s="90">
        <f>SUM(E94:E96)</f>
        <v>0</v>
      </c>
      <c r="F93" s="90">
        <f>SUM(F94:F96)</f>
        <v>0</v>
      </c>
      <c r="G93" s="90"/>
      <c r="H93" s="90"/>
      <c r="I93" s="90"/>
      <c r="J93" s="276"/>
      <c r="K93" s="140"/>
      <c r="L93" s="140"/>
    </row>
    <row r="94" s="18" customFormat="1" ht="24" spans="1:15">
      <c r="A94" s="88">
        <v>1</v>
      </c>
      <c r="B94" s="89" t="s">
        <v>187</v>
      </c>
      <c r="C94" s="89" t="s">
        <v>275</v>
      </c>
      <c r="D94" s="90">
        <v>130</v>
      </c>
      <c r="E94" s="90">
        <v>0</v>
      </c>
      <c r="F94" s="90">
        <v>0</v>
      </c>
      <c r="G94" s="90"/>
      <c r="H94" s="61"/>
      <c r="I94" s="61"/>
      <c r="J94" s="90" t="s">
        <v>187</v>
      </c>
      <c r="K94" s="140" t="s">
        <v>69</v>
      </c>
      <c r="L94" s="140" t="s">
        <v>165</v>
      </c>
      <c r="N94" s="90">
        <v>130</v>
      </c>
      <c r="O94" s="90">
        <v>0</v>
      </c>
    </row>
    <row r="95" s="18" customFormat="1" ht="40" customHeight="1" spans="1:15">
      <c r="A95" s="88">
        <v>2</v>
      </c>
      <c r="B95" s="89" t="s">
        <v>276</v>
      </c>
      <c r="C95" s="89" t="s">
        <v>277</v>
      </c>
      <c r="D95" s="90">
        <v>120</v>
      </c>
      <c r="E95" s="90">
        <v>0</v>
      </c>
      <c r="F95" s="90">
        <v>0</v>
      </c>
      <c r="G95" s="90"/>
      <c r="H95" s="61"/>
      <c r="I95" s="61"/>
      <c r="J95" s="276" t="s">
        <v>276</v>
      </c>
      <c r="K95" s="140" t="s">
        <v>69</v>
      </c>
      <c r="L95" s="140" t="s">
        <v>165</v>
      </c>
      <c r="N95" s="90">
        <v>48</v>
      </c>
      <c r="O95" s="90">
        <f>G95-N95</f>
        <v>-48</v>
      </c>
    </row>
    <row r="96" s="18" customFormat="1" ht="40" customHeight="1" spans="1:15">
      <c r="A96" s="88">
        <v>3</v>
      </c>
      <c r="B96" s="89" t="s">
        <v>278</v>
      </c>
      <c r="C96" s="89" t="s">
        <v>277</v>
      </c>
      <c r="D96" s="90">
        <v>150</v>
      </c>
      <c r="E96" s="90">
        <v>0</v>
      </c>
      <c r="F96" s="90">
        <v>0</v>
      </c>
      <c r="G96" s="90"/>
      <c r="H96" s="61"/>
      <c r="I96" s="61"/>
      <c r="J96" s="276" t="s">
        <v>276</v>
      </c>
      <c r="K96" s="140" t="s">
        <v>69</v>
      </c>
      <c r="L96" s="140"/>
      <c r="N96" s="90">
        <v>60</v>
      </c>
      <c r="O96" s="90">
        <v>90</v>
      </c>
    </row>
    <row r="97" s="236" customFormat="1" ht="15" customHeight="1" spans="1:12">
      <c r="A97" s="88" t="s">
        <v>200</v>
      </c>
      <c r="B97" s="89" t="s">
        <v>92</v>
      </c>
      <c r="C97" s="268"/>
      <c r="D97" s="90">
        <f>SUM(D98:D112)</f>
        <v>15306.25</v>
      </c>
      <c r="E97" s="90">
        <f>SUM(E98:E112)</f>
        <v>0</v>
      </c>
      <c r="F97" s="90">
        <f>SUM(F98:F112)</f>
        <v>0</v>
      </c>
      <c r="G97" s="90"/>
      <c r="H97" s="90"/>
      <c r="I97" s="90"/>
      <c r="J97" s="276"/>
      <c r="K97" s="140"/>
      <c r="L97" s="140"/>
    </row>
    <row r="98" s="18" customFormat="1" ht="35" customHeight="1" spans="1:15">
      <c r="A98" s="88">
        <v>1</v>
      </c>
      <c r="B98" s="332" t="s">
        <v>279</v>
      </c>
      <c r="C98" s="89" t="s">
        <v>280</v>
      </c>
      <c r="D98" s="90">
        <v>15</v>
      </c>
      <c r="E98" s="90">
        <v>0</v>
      </c>
      <c r="F98" s="90">
        <v>0</v>
      </c>
      <c r="G98" s="90"/>
      <c r="H98" s="61"/>
      <c r="I98" s="61"/>
      <c r="J98" s="276" t="s">
        <v>279</v>
      </c>
      <c r="K98" s="140" t="s">
        <v>69</v>
      </c>
      <c r="L98" s="462"/>
      <c r="N98" s="90">
        <v>6</v>
      </c>
      <c r="O98" s="90">
        <v>9</v>
      </c>
    </row>
    <row r="99" s="18" customFormat="1" ht="41" customHeight="1" spans="1:15">
      <c r="A99" s="88">
        <v>2</v>
      </c>
      <c r="B99" s="332" t="s">
        <v>281</v>
      </c>
      <c r="C99" s="89" t="s">
        <v>282</v>
      </c>
      <c r="D99" s="90">
        <v>1540</v>
      </c>
      <c r="E99" s="90">
        <v>0</v>
      </c>
      <c r="F99" s="90">
        <v>0</v>
      </c>
      <c r="G99" s="90"/>
      <c r="H99" s="61"/>
      <c r="I99" s="61"/>
      <c r="J99" s="276" t="s">
        <v>283</v>
      </c>
      <c r="K99" s="140" t="s">
        <v>284</v>
      </c>
      <c r="L99" s="462"/>
      <c r="N99" s="90">
        <v>30.8</v>
      </c>
      <c r="O99" s="90">
        <v>46</v>
      </c>
    </row>
    <row r="100" s="242" customFormat="1" ht="44" customHeight="1" spans="1:15">
      <c r="A100" s="88">
        <v>3</v>
      </c>
      <c r="B100" s="332" t="s">
        <v>285</v>
      </c>
      <c r="C100" s="89" t="s">
        <v>286</v>
      </c>
      <c r="D100" s="90">
        <v>400</v>
      </c>
      <c r="E100" s="90">
        <v>0</v>
      </c>
      <c r="F100" s="90">
        <v>0</v>
      </c>
      <c r="G100" s="90"/>
      <c r="H100" s="61"/>
      <c r="I100" s="61"/>
      <c r="J100" s="276" t="s">
        <v>283</v>
      </c>
      <c r="K100" s="140" t="s">
        <v>284</v>
      </c>
      <c r="L100" s="462"/>
      <c r="N100" s="317">
        <v>8</v>
      </c>
      <c r="O100" s="317">
        <v>12</v>
      </c>
    </row>
    <row r="101" s="236" customFormat="1" ht="42" customHeight="1" spans="1:15">
      <c r="A101" s="88">
        <v>4</v>
      </c>
      <c r="B101" s="332" t="s">
        <v>287</v>
      </c>
      <c r="C101" s="268" t="s">
        <v>288</v>
      </c>
      <c r="D101" s="90">
        <v>500</v>
      </c>
      <c r="E101" s="90">
        <v>0</v>
      </c>
      <c r="F101" s="90">
        <v>0</v>
      </c>
      <c r="G101" s="90"/>
      <c r="H101" s="87"/>
      <c r="I101" s="87"/>
      <c r="J101" s="276" t="s">
        <v>289</v>
      </c>
      <c r="K101" s="140" t="s">
        <v>290</v>
      </c>
      <c r="L101" s="462"/>
      <c r="N101" s="317">
        <v>10</v>
      </c>
      <c r="O101" s="317">
        <v>15</v>
      </c>
    </row>
    <row r="102" s="18" customFormat="1" ht="42" customHeight="1" spans="1:15">
      <c r="A102" s="88">
        <v>5</v>
      </c>
      <c r="B102" s="332" t="s">
        <v>291</v>
      </c>
      <c r="C102" s="756" t="s">
        <v>292</v>
      </c>
      <c r="D102" s="757">
        <v>9625</v>
      </c>
      <c r="E102" s="276">
        <v>0</v>
      </c>
      <c r="F102" s="276">
        <v>0</v>
      </c>
      <c r="G102" s="276"/>
      <c r="H102" s="61"/>
      <c r="I102" s="61"/>
      <c r="J102" s="276" t="s">
        <v>293</v>
      </c>
      <c r="K102" s="140" t="s">
        <v>294</v>
      </c>
      <c r="L102" s="462"/>
      <c r="N102" s="346">
        <f t="shared" ref="N102:N105" si="11">G102*0.4</f>
        <v>0</v>
      </c>
      <c r="O102" s="346">
        <f t="shared" ref="O102:O105" si="12">G102*0.6</f>
        <v>0</v>
      </c>
    </row>
    <row r="103" s="242" customFormat="1" ht="77.25" customHeight="1" spans="1:15">
      <c r="A103" s="88">
        <v>6</v>
      </c>
      <c r="B103" s="332" t="s">
        <v>295</v>
      </c>
      <c r="C103" s="758" t="s">
        <v>296</v>
      </c>
      <c r="D103" s="757">
        <v>1070</v>
      </c>
      <c r="E103" s="276">
        <v>0</v>
      </c>
      <c r="F103" s="276">
        <v>0</v>
      </c>
      <c r="G103" s="276"/>
      <c r="H103" s="61"/>
      <c r="I103" s="61"/>
      <c r="J103" s="276" t="s">
        <v>293</v>
      </c>
      <c r="K103" s="140" t="s">
        <v>294</v>
      </c>
      <c r="L103" s="462"/>
      <c r="N103" s="346">
        <f t="shared" si="11"/>
        <v>0</v>
      </c>
      <c r="O103" s="346">
        <f t="shared" si="12"/>
        <v>0</v>
      </c>
    </row>
    <row r="104" s="1" customFormat="1" ht="45.75" customHeight="1" spans="1:15">
      <c r="A104" s="88">
        <v>7</v>
      </c>
      <c r="B104" s="332" t="s">
        <v>297</v>
      </c>
      <c r="C104" s="756" t="s">
        <v>298</v>
      </c>
      <c r="D104" s="757">
        <v>500</v>
      </c>
      <c r="E104" s="276">
        <v>0</v>
      </c>
      <c r="F104" s="276">
        <v>0</v>
      </c>
      <c r="G104" s="276"/>
      <c r="H104" s="667"/>
      <c r="I104" s="667"/>
      <c r="J104" s="276" t="s">
        <v>293</v>
      </c>
      <c r="K104" s="140" t="s">
        <v>294</v>
      </c>
      <c r="L104" s="667"/>
      <c r="N104" s="346">
        <f t="shared" si="11"/>
        <v>0</v>
      </c>
      <c r="O104" s="346">
        <f t="shared" si="12"/>
        <v>0</v>
      </c>
    </row>
    <row r="105" s="1" customFormat="1" ht="56.25" customHeight="1" spans="1:15">
      <c r="A105" s="88">
        <v>8</v>
      </c>
      <c r="B105" s="332" t="s">
        <v>299</v>
      </c>
      <c r="C105" s="756" t="s">
        <v>300</v>
      </c>
      <c r="D105" s="757">
        <v>50</v>
      </c>
      <c r="E105" s="276">
        <v>0</v>
      </c>
      <c r="F105" s="276">
        <v>0</v>
      </c>
      <c r="G105" s="276"/>
      <c r="H105" s="667"/>
      <c r="I105" s="667"/>
      <c r="J105" s="276" t="s">
        <v>301</v>
      </c>
      <c r="K105" s="140" t="s">
        <v>294</v>
      </c>
      <c r="L105" s="667"/>
      <c r="N105" s="346">
        <f t="shared" si="11"/>
        <v>0</v>
      </c>
      <c r="O105" s="346">
        <f t="shared" si="12"/>
        <v>0</v>
      </c>
    </row>
    <row r="106" s="18" customFormat="1" ht="83.25" customHeight="1" spans="1:15">
      <c r="A106" s="88">
        <v>9</v>
      </c>
      <c r="B106" s="332" t="s">
        <v>302</v>
      </c>
      <c r="C106" s="350" t="s">
        <v>303</v>
      </c>
      <c r="D106" s="90">
        <v>875</v>
      </c>
      <c r="E106" s="90">
        <v>0</v>
      </c>
      <c r="F106" s="90">
        <v>0</v>
      </c>
      <c r="G106" s="61"/>
      <c r="H106" s="61"/>
      <c r="I106" s="61"/>
      <c r="J106" s="276" t="s">
        <v>304</v>
      </c>
      <c r="K106" s="140"/>
      <c r="L106" s="462"/>
      <c r="N106" s="317">
        <v>21</v>
      </c>
      <c r="O106" s="317">
        <v>31.5</v>
      </c>
    </row>
    <row r="107" s="1" customFormat="1" ht="72" spans="1:17">
      <c r="A107" s="88">
        <v>10</v>
      </c>
      <c r="B107" s="89" t="s">
        <v>305</v>
      </c>
      <c r="C107" s="87" t="s">
        <v>306</v>
      </c>
      <c r="D107" s="87">
        <v>25</v>
      </c>
      <c r="E107" s="90">
        <v>0</v>
      </c>
      <c r="F107" s="90">
        <v>0</v>
      </c>
      <c r="G107" s="61"/>
      <c r="H107" s="667"/>
      <c r="I107" s="667"/>
      <c r="J107" s="276" t="s">
        <v>304</v>
      </c>
      <c r="K107" s="481"/>
      <c r="L107" s="667"/>
      <c r="N107" s="321">
        <v>0.6</v>
      </c>
      <c r="O107" s="321">
        <v>0.9</v>
      </c>
      <c r="P107" s="18"/>
      <c r="Q107" s="18"/>
    </row>
    <row r="108" s="1" customFormat="1" ht="72" spans="1:17">
      <c r="A108" s="88">
        <v>11</v>
      </c>
      <c r="B108" s="89" t="s">
        <v>307</v>
      </c>
      <c r="C108" s="87" t="s">
        <v>308</v>
      </c>
      <c r="D108" s="87">
        <v>106.25</v>
      </c>
      <c r="E108" s="90">
        <v>0</v>
      </c>
      <c r="F108" s="90">
        <v>0</v>
      </c>
      <c r="G108" s="61"/>
      <c r="H108" s="667"/>
      <c r="I108" s="667"/>
      <c r="J108" s="276" t="s">
        <v>304</v>
      </c>
      <c r="K108" s="481"/>
      <c r="L108" s="667"/>
      <c r="N108" s="321">
        <v>2.55</v>
      </c>
      <c r="O108" s="321">
        <v>3.825</v>
      </c>
      <c r="P108" s="18"/>
      <c r="Q108" s="18"/>
    </row>
    <row r="109" s="1" customFormat="1" ht="72" spans="1:17">
      <c r="A109" s="88">
        <v>12</v>
      </c>
      <c r="B109" s="89" t="s">
        <v>309</v>
      </c>
      <c r="C109" s="87" t="s">
        <v>310</v>
      </c>
      <c r="D109" s="90">
        <v>350</v>
      </c>
      <c r="E109" s="90">
        <v>0</v>
      </c>
      <c r="F109" s="90">
        <v>0</v>
      </c>
      <c r="G109" s="61"/>
      <c r="H109" s="667"/>
      <c r="I109" s="667"/>
      <c r="J109" s="276" t="s">
        <v>304</v>
      </c>
      <c r="K109" s="481"/>
      <c r="L109" s="667"/>
      <c r="N109" s="321">
        <v>8.4</v>
      </c>
      <c r="O109" s="321">
        <v>12.6</v>
      </c>
      <c r="P109" s="18"/>
      <c r="Q109" s="18"/>
    </row>
    <row r="110" s="1" customFormat="1" ht="72" spans="1:17">
      <c r="A110" s="88">
        <v>13</v>
      </c>
      <c r="B110" s="330" t="s">
        <v>311</v>
      </c>
      <c r="C110" s="301" t="s">
        <v>312</v>
      </c>
      <c r="D110" s="301" t="s">
        <v>313</v>
      </c>
      <c r="E110" s="90">
        <v>0</v>
      </c>
      <c r="F110" s="90">
        <v>0</v>
      </c>
      <c r="G110" s="61"/>
      <c r="H110" s="667"/>
      <c r="I110" s="667"/>
      <c r="J110" s="276" t="s">
        <v>304</v>
      </c>
      <c r="K110" s="481"/>
      <c r="L110" s="667"/>
      <c r="N110" s="321">
        <v>1.05</v>
      </c>
      <c r="O110" s="321">
        <v>1.575</v>
      </c>
      <c r="P110" s="18"/>
      <c r="Q110" s="18"/>
    </row>
    <row r="111" s="1" customFormat="1" ht="120" spans="1:15">
      <c r="A111" s="88">
        <v>14</v>
      </c>
      <c r="B111" s="332" t="s">
        <v>314</v>
      </c>
      <c r="C111" s="350" t="s">
        <v>315</v>
      </c>
      <c r="D111" s="61">
        <v>100</v>
      </c>
      <c r="E111" s="90">
        <v>0</v>
      </c>
      <c r="F111" s="90">
        <v>0</v>
      </c>
      <c r="G111" s="61"/>
      <c r="H111" s="667"/>
      <c r="I111" s="667"/>
      <c r="J111" s="276" t="s">
        <v>304</v>
      </c>
      <c r="K111" s="481"/>
      <c r="L111" s="667"/>
      <c r="N111" s="321">
        <v>2.4</v>
      </c>
      <c r="O111" s="321">
        <v>3.6</v>
      </c>
    </row>
    <row r="112" s="1" customFormat="1" ht="120" spans="1:15">
      <c r="A112" s="88">
        <v>15</v>
      </c>
      <c r="B112" s="332" t="s">
        <v>316</v>
      </c>
      <c r="C112" s="350" t="s">
        <v>317</v>
      </c>
      <c r="D112" s="76">
        <v>150</v>
      </c>
      <c r="E112" s="90">
        <v>0</v>
      </c>
      <c r="F112" s="90">
        <v>0</v>
      </c>
      <c r="G112" s="61"/>
      <c r="H112" s="667"/>
      <c r="I112" s="667"/>
      <c r="J112" s="276" t="s">
        <v>304</v>
      </c>
      <c r="K112" s="481"/>
      <c r="L112" s="667"/>
      <c r="N112" s="321">
        <v>3.6</v>
      </c>
      <c r="O112" s="321">
        <v>5.4</v>
      </c>
    </row>
    <row r="113" s="607" customFormat="1" ht="36" spans="1:15">
      <c r="A113" s="88">
        <v>16</v>
      </c>
      <c r="B113" s="275" t="s">
        <v>318</v>
      </c>
      <c r="C113" s="87" t="s">
        <v>319</v>
      </c>
      <c r="D113" s="87">
        <v>175</v>
      </c>
      <c r="E113" s="87"/>
      <c r="F113" s="87"/>
      <c r="G113" s="87"/>
      <c r="H113" s="311"/>
      <c r="I113" s="311"/>
      <c r="J113" s="275" t="s">
        <v>320</v>
      </c>
      <c r="K113" s="275" t="s">
        <v>321</v>
      </c>
      <c r="L113" s="311"/>
      <c r="N113" s="318">
        <v>3.6</v>
      </c>
      <c r="O113" s="318">
        <v>5.4</v>
      </c>
    </row>
    <row r="114" s="604" customFormat="1" ht="15" customHeight="1" spans="1:12">
      <c r="A114" s="626"/>
      <c r="B114" s="627" t="s">
        <v>73</v>
      </c>
      <c r="C114" s="628"/>
      <c r="D114" s="630">
        <f t="shared" ref="D114:I114" si="13">D115+D119</f>
        <v>28000</v>
      </c>
      <c r="E114" s="630">
        <f t="shared" si="13"/>
        <v>0</v>
      </c>
      <c r="F114" s="630">
        <f t="shared" si="13"/>
        <v>0</v>
      </c>
      <c r="G114" s="630">
        <f t="shared" si="13"/>
        <v>2123</v>
      </c>
      <c r="H114" s="630">
        <f t="shared" si="13"/>
        <v>850</v>
      </c>
      <c r="I114" s="630">
        <f t="shared" si="13"/>
        <v>1273</v>
      </c>
      <c r="J114" s="662"/>
      <c r="K114" s="627"/>
      <c r="L114" s="663"/>
    </row>
    <row r="115" s="18" customFormat="1" ht="15" customHeight="1" spans="1:12">
      <c r="A115" s="88" t="s">
        <v>16</v>
      </c>
      <c r="B115" s="140" t="s">
        <v>49</v>
      </c>
      <c r="C115" s="140"/>
      <c r="D115" s="90">
        <f t="shared" ref="D115:I115" si="14">D116</f>
        <v>28000</v>
      </c>
      <c r="E115" s="90">
        <f t="shared" si="14"/>
        <v>0</v>
      </c>
      <c r="F115" s="90">
        <f t="shared" si="14"/>
        <v>0</v>
      </c>
      <c r="G115" s="90">
        <f t="shared" si="14"/>
        <v>1123</v>
      </c>
      <c r="H115" s="90">
        <f t="shared" si="14"/>
        <v>450</v>
      </c>
      <c r="I115" s="90">
        <f t="shared" si="14"/>
        <v>673</v>
      </c>
      <c r="J115" s="276"/>
      <c r="K115" s="140"/>
      <c r="L115" s="140"/>
    </row>
    <row r="116" s="18" customFormat="1" ht="156" spans="1:12">
      <c r="A116" s="88">
        <v>1</v>
      </c>
      <c r="B116" s="140" t="s">
        <v>322</v>
      </c>
      <c r="C116" s="89" t="s">
        <v>323</v>
      </c>
      <c r="D116" s="305">
        <v>28000</v>
      </c>
      <c r="E116" s="268">
        <v>0</v>
      </c>
      <c r="F116" s="687"/>
      <c r="G116" s="687">
        <v>1123</v>
      </c>
      <c r="H116" s="687">
        <v>450</v>
      </c>
      <c r="I116" s="687">
        <v>673</v>
      </c>
      <c r="J116" s="276" t="s">
        <v>324</v>
      </c>
      <c r="K116" s="140" t="s">
        <v>325</v>
      </c>
      <c r="L116" s="140"/>
    </row>
    <row r="117" s="18" customFormat="1" ht="19" customHeight="1" spans="1:12">
      <c r="A117" s="88" t="s">
        <v>186</v>
      </c>
      <c r="B117" s="759" t="s">
        <v>78</v>
      </c>
      <c r="C117" s="89"/>
      <c r="D117" s="90"/>
      <c r="E117" s="90"/>
      <c r="F117" s="90"/>
      <c r="G117" s="90"/>
      <c r="H117" s="90"/>
      <c r="I117" s="90"/>
      <c r="J117" s="276"/>
      <c r="K117" s="140"/>
      <c r="L117" s="140"/>
    </row>
    <row r="118" s="18" customFormat="1" ht="45" customHeight="1" spans="1:15">
      <c r="A118" s="88">
        <v>1</v>
      </c>
      <c r="B118" s="89" t="s">
        <v>326</v>
      </c>
      <c r="C118" s="89" t="s">
        <v>327</v>
      </c>
      <c r="D118" s="90">
        <v>25</v>
      </c>
      <c r="E118" s="90">
        <v>0</v>
      </c>
      <c r="F118" s="90">
        <v>0</v>
      </c>
      <c r="G118" s="90"/>
      <c r="H118" s="61"/>
      <c r="I118" s="61"/>
      <c r="J118" s="276" t="s">
        <v>328</v>
      </c>
      <c r="K118" s="140" t="s">
        <v>325</v>
      </c>
      <c r="L118" s="140" t="s">
        <v>165</v>
      </c>
      <c r="N118" s="90">
        <v>25</v>
      </c>
      <c r="O118" s="90">
        <v>0</v>
      </c>
    </row>
    <row r="119" s="240" customFormat="1" ht="15" customHeight="1" spans="1:12">
      <c r="A119" s="285" t="s">
        <v>179</v>
      </c>
      <c r="B119" s="677" t="s">
        <v>39</v>
      </c>
      <c r="C119" s="410"/>
      <c r="D119" s="631">
        <f t="shared" ref="D119:I119" si="15">D120</f>
        <v>0</v>
      </c>
      <c r="E119" s="631">
        <f t="shared" si="15"/>
        <v>0</v>
      </c>
      <c r="F119" s="631">
        <f t="shared" si="15"/>
        <v>0</v>
      </c>
      <c r="G119" s="631">
        <f t="shared" si="15"/>
        <v>1000</v>
      </c>
      <c r="H119" s="631">
        <f t="shared" si="15"/>
        <v>400</v>
      </c>
      <c r="I119" s="631">
        <f t="shared" si="15"/>
        <v>600</v>
      </c>
      <c r="J119" s="665"/>
      <c r="K119" s="285"/>
      <c r="L119" s="285"/>
    </row>
    <row r="120" s="18" customFormat="1" ht="45" customHeight="1" spans="1:15">
      <c r="A120" s="88"/>
      <c r="B120" s="89" t="s">
        <v>329</v>
      </c>
      <c r="C120" s="89" t="s">
        <v>75</v>
      </c>
      <c r="D120" s="90"/>
      <c r="E120" s="90"/>
      <c r="F120" s="90"/>
      <c r="G120" s="90">
        <f>H120+I120</f>
        <v>1000</v>
      </c>
      <c r="H120" s="61">
        <v>400</v>
      </c>
      <c r="I120" s="61">
        <v>600</v>
      </c>
      <c r="J120" s="276" t="s">
        <v>42</v>
      </c>
      <c r="K120" s="140" t="s">
        <v>325</v>
      </c>
      <c r="L120" s="140"/>
      <c r="N120" s="750"/>
      <c r="O120" s="750"/>
    </row>
    <row r="121" s="554" customFormat="1" ht="15" customHeight="1" spans="1:12">
      <c r="A121" s="651"/>
      <c r="B121" s="694" t="s">
        <v>330</v>
      </c>
      <c r="C121" s="695"/>
      <c r="D121" s="696">
        <f t="shared" ref="D121:I121" si="16">D124+D127+D129</f>
        <v>580</v>
      </c>
      <c r="E121" s="696"/>
      <c r="F121" s="696"/>
      <c r="G121" s="696">
        <f t="shared" si="16"/>
        <v>0</v>
      </c>
      <c r="H121" s="696" t="e">
        <f>H122</f>
        <v>#REF!</v>
      </c>
      <c r="I121" s="696">
        <f t="shared" si="16"/>
        <v>0</v>
      </c>
      <c r="J121" s="706"/>
      <c r="K121" s="694"/>
      <c r="L121" s="567"/>
    </row>
    <row r="122" s="240" customFormat="1" ht="15" customHeight="1" spans="1:12">
      <c r="A122" s="702"/>
      <c r="B122" s="140" t="s">
        <v>49</v>
      </c>
      <c r="C122" s="760"/>
      <c r="D122" s="761"/>
      <c r="E122" s="761"/>
      <c r="F122" s="761"/>
      <c r="G122" s="761"/>
      <c r="H122" s="761" t="e">
        <f>#REF!</f>
        <v>#REF!</v>
      </c>
      <c r="I122" s="761"/>
      <c r="J122" s="764"/>
      <c r="K122" s="703"/>
      <c r="L122" s="285"/>
    </row>
    <row r="123" s="18" customFormat="1" ht="78" customHeight="1" spans="1:12">
      <c r="A123" s="88">
        <v>1</v>
      </c>
      <c r="B123" s="629" t="s">
        <v>331</v>
      </c>
      <c r="C123" s="350" t="s">
        <v>332</v>
      </c>
      <c r="D123" s="268">
        <v>12000</v>
      </c>
      <c r="E123" s="268"/>
      <c r="F123" s="90"/>
      <c r="G123" s="90">
        <v>80</v>
      </c>
      <c r="H123" s="61"/>
      <c r="I123" s="61"/>
      <c r="J123" s="664" t="s">
        <v>333</v>
      </c>
      <c r="K123" s="140" t="s">
        <v>334</v>
      </c>
      <c r="L123" s="140"/>
    </row>
    <row r="124" s="240" customFormat="1" ht="15" customHeight="1" spans="1:12">
      <c r="A124" s="285" t="s">
        <v>16</v>
      </c>
      <c r="B124" s="372" t="s">
        <v>17</v>
      </c>
      <c r="C124" s="372"/>
      <c r="D124" s="373">
        <f>D125+D126</f>
        <v>220</v>
      </c>
      <c r="E124" s="373">
        <f>E125+E126</f>
        <v>0</v>
      </c>
      <c r="F124" s="373">
        <f>F125+F126</f>
        <v>0</v>
      </c>
      <c r="G124" s="373"/>
      <c r="H124" s="373"/>
      <c r="I124" s="373"/>
      <c r="J124" s="278"/>
      <c r="K124" s="372"/>
      <c r="L124" s="372"/>
    </row>
    <row r="125" s="18" customFormat="1" ht="39" customHeight="1" spans="1:15">
      <c r="A125" s="88">
        <v>1</v>
      </c>
      <c r="B125" s="88" t="s">
        <v>335</v>
      </c>
      <c r="C125" s="88" t="s">
        <v>336</v>
      </c>
      <c r="D125" s="468">
        <v>120</v>
      </c>
      <c r="E125" s="90"/>
      <c r="F125" s="90"/>
      <c r="G125" s="88"/>
      <c r="H125" s="61"/>
      <c r="I125" s="61"/>
      <c r="J125" s="280" t="s">
        <v>337</v>
      </c>
      <c r="K125" s="88" t="s">
        <v>334</v>
      </c>
      <c r="L125" s="140" t="s">
        <v>165</v>
      </c>
      <c r="N125" s="280">
        <v>48</v>
      </c>
      <c r="O125" s="280">
        <v>72</v>
      </c>
    </row>
    <row r="126" s="18" customFormat="1" ht="39" customHeight="1" spans="1:15">
      <c r="A126" s="88">
        <v>2</v>
      </c>
      <c r="B126" s="332" t="s">
        <v>338</v>
      </c>
      <c r="C126" s="88" t="s">
        <v>336</v>
      </c>
      <c r="D126" s="468">
        <v>100</v>
      </c>
      <c r="E126" s="90"/>
      <c r="F126" s="90"/>
      <c r="G126" s="88"/>
      <c r="H126" s="61"/>
      <c r="I126" s="61"/>
      <c r="J126" s="280" t="s">
        <v>337</v>
      </c>
      <c r="K126" s="88" t="s">
        <v>334</v>
      </c>
      <c r="L126" s="140"/>
      <c r="N126" s="88">
        <v>40</v>
      </c>
      <c r="O126" s="280">
        <v>60</v>
      </c>
    </row>
    <row r="127" s="240" customFormat="1" ht="15" customHeight="1" spans="1:12">
      <c r="A127" s="285" t="s">
        <v>33</v>
      </c>
      <c r="B127" s="762" t="s">
        <v>78</v>
      </c>
      <c r="C127" s="375"/>
      <c r="D127" s="373">
        <v>110</v>
      </c>
      <c r="E127" s="373"/>
      <c r="F127" s="373"/>
      <c r="G127" s="373"/>
      <c r="H127" s="373"/>
      <c r="I127" s="373"/>
      <c r="J127" s="278"/>
      <c r="K127" s="372"/>
      <c r="L127" s="372"/>
    </row>
    <row r="128" s="18" customFormat="1" ht="42" customHeight="1" spans="1:15">
      <c r="A128" s="88">
        <v>1</v>
      </c>
      <c r="B128" s="89" t="s">
        <v>339</v>
      </c>
      <c r="C128" s="89" t="s">
        <v>340</v>
      </c>
      <c r="D128" s="90">
        <v>110</v>
      </c>
      <c r="E128" s="90"/>
      <c r="F128" s="90"/>
      <c r="G128" s="90"/>
      <c r="H128" s="61"/>
      <c r="I128" s="61"/>
      <c r="J128" s="276" t="s">
        <v>341</v>
      </c>
      <c r="K128" s="88" t="s">
        <v>334</v>
      </c>
      <c r="L128" s="140" t="s">
        <v>165</v>
      </c>
      <c r="N128" s="90">
        <v>44</v>
      </c>
      <c r="O128" s="90">
        <v>66</v>
      </c>
    </row>
    <row r="129" s="240" customFormat="1" ht="15" customHeight="1" spans="1:12">
      <c r="A129" s="285" t="s">
        <v>38</v>
      </c>
      <c r="B129" s="375" t="s">
        <v>92</v>
      </c>
      <c r="C129" s="564"/>
      <c r="D129" s="373">
        <f>D130+D131+D132</f>
        <v>250</v>
      </c>
      <c r="E129" s="373">
        <f>E130+E131+E132</f>
        <v>0</v>
      </c>
      <c r="F129" s="373">
        <f>F130+F131+F132</f>
        <v>0</v>
      </c>
      <c r="G129" s="373"/>
      <c r="H129" s="373"/>
      <c r="I129" s="373"/>
      <c r="J129" s="278"/>
      <c r="K129" s="372"/>
      <c r="L129" s="372"/>
    </row>
    <row r="130" s="607" customFormat="1" ht="63" customHeight="1" spans="1:15">
      <c r="A130" s="88">
        <v>1</v>
      </c>
      <c r="B130" s="87" t="s">
        <v>342</v>
      </c>
      <c r="C130" s="87" t="s">
        <v>343</v>
      </c>
      <c r="D130" s="87">
        <v>50</v>
      </c>
      <c r="E130" s="87"/>
      <c r="F130" s="87"/>
      <c r="G130" s="87"/>
      <c r="H130" s="311"/>
      <c r="I130" s="311"/>
      <c r="J130" s="87" t="s">
        <v>344</v>
      </c>
      <c r="K130" s="87" t="s">
        <v>334</v>
      </c>
      <c r="L130" s="311"/>
      <c r="N130" s="87">
        <v>20</v>
      </c>
      <c r="O130" s="87">
        <v>30</v>
      </c>
    </row>
    <row r="131" s="607" customFormat="1" ht="24" spans="1:17">
      <c r="A131" s="61">
        <v>2</v>
      </c>
      <c r="B131" s="61" t="s">
        <v>345</v>
      </c>
      <c r="C131" s="87" t="s">
        <v>346</v>
      </c>
      <c r="D131" s="61">
        <v>60</v>
      </c>
      <c r="E131" s="61"/>
      <c r="F131" s="61"/>
      <c r="G131" s="61"/>
      <c r="H131" s="311"/>
      <c r="I131" s="311"/>
      <c r="J131" s="280" t="s">
        <v>347</v>
      </c>
      <c r="K131" s="88" t="s">
        <v>334</v>
      </c>
      <c r="L131" s="667"/>
      <c r="M131" s="1"/>
      <c r="N131" s="61">
        <v>24</v>
      </c>
      <c r="O131" s="61">
        <v>36</v>
      </c>
      <c r="P131" s="1"/>
      <c r="Q131" s="1"/>
    </row>
    <row r="132" s="568" customFormat="1" ht="33" customHeight="1" spans="1:15">
      <c r="A132" s="61">
        <v>3</v>
      </c>
      <c r="B132" s="87" t="s">
        <v>348</v>
      </c>
      <c r="C132" s="87" t="s">
        <v>349</v>
      </c>
      <c r="D132" s="87">
        <v>140</v>
      </c>
      <c r="E132" s="87"/>
      <c r="F132" s="87"/>
      <c r="G132" s="87"/>
      <c r="H132" s="275"/>
      <c r="I132" s="275"/>
      <c r="J132" s="87" t="s">
        <v>350</v>
      </c>
      <c r="K132" s="88" t="s">
        <v>334</v>
      </c>
      <c r="L132" s="275"/>
      <c r="N132" s="87">
        <v>56</v>
      </c>
      <c r="O132" s="87">
        <v>84</v>
      </c>
    </row>
    <row r="133" s="604" customFormat="1" ht="15" customHeight="1" spans="1:12">
      <c r="A133" s="626"/>
      <c r="B133" s="627" t="s">
        <v>77</v>
      </c>
      <c r="C133" s="628"/>
      <c r="D133" s="630">
        <f t="shared" ref="D133:I133" si="17">D134</f>
        <v>219</v>
      </c>
      <c r="E133" s="630">
        <f t="shared" si="17"/>
        <v>0</v>
      </c>
      <c r="F133" s="630">
        <f t="shared" si="17"/>
        <v>0</v>
      </c>
      <c r="G133" s="630">
        <f t="shared" si="17"/>
        <v>24</v>
      </c>
      <c r="H133" s="630">
        <f t="shared" si="17"/>
        <v>9.6</v>
      </c>
      <c r="I133" s="630">
        <f t="shared" si="17"/>
        <v>14.4</v>
      </c>
      <c r="J133" s="662"/>
      <c r="K133" s="627"/>
      <c r="L133" s="663"/>
    </row>
    <row r="134" s="240" customFormat="1" ht="22" customHeight="1" spans="1:12">
      <c r="A134" s="285" t="s">
        <v>186</v>
      </c>
      <c r="B134" s="765" t="s">
        <v>78</v>
      </c>
      <c r="C134" s="375"/>
      <c r="D134" s="373">
        <f>D135+D136</f>
        <v>219</v>
      </c>
      <c r="E134" s="373"/>
      <c r="F134" s="373"/>
      <c r="G134" s="373">
        <f>G135+G136</f>
        <v>24</v>
      </c>
      <c r="H134" s="373">
        <f>H135+H136</f>
        <v>9.6</v>
      </c>
      <c r="I134" s="373">
        <f>I135+I136</f>
        <v>14.4</v>
      </c>
      <c r="J134" s="278"/>
      <c r="K134" s="372"/>
      <c r="L134" s="372"/>
    </row>
    <row r="135" s="18" customFormat="1" ht="66" customHeight="1" spans="1:15">
      <c r="A135" s="88">
        <v>1</v>
      </c>
      <c r="B135" s="89" t="s">
        <v>351</v>
      </c>
      <c r="C135" s="89" t="s">
        <v>352</v>
      </c>
      <c r="D135" s="90">
        <v>195</v>
      </c>
      <c r="E135" s="90"/>
      <c r="F135" s="90"/>
      <c r="G135" s="90"/>
      <c r="H135" s="61"/>
      <c r="I135" s="61"/>
      <c r="J135" s="276" t="s">
        <v>353</v>
      </c>
      <c r="K135" s="402" t="s">
        <v>354</v>
      </c>
      <c r="L135" s="140" t="s">
        <v>165</v>
      </c>
      <c r="N135" s="90">
        <f>G135*0.4</f>
        <v>0</v>
      </c>
      <c r="O135" s="90">
        <f>G135-N135</f>
        <v>0</v>
      </c>
    </row>
    <row r="136" s="18" customFormat="1" ht="58" customHeight="1" spans="1:12">
      <c r="A136" s="88">
        <v>2</v>
      </c>
      <c r="B136" s="89" t="s">
        <v>79</v>
      </c>
      <c r="C136" s="89" t="s">
        <v>80</v>
      </c>
      <c r="D136" s="90">
        <v>24</v>
      </c>
      <c r="E136" s="90"/>
      <c r="F136" s="90"/>
      <c r="G136" s="90">
        <v>24</v>
      </c>
      <c r="H136" s="90">
        <f>G136*0.4</f>
        <v>9.6</v>
      </c>
      <c r="I136" s="90">
        <f>G136-H136</f>
        <v>14.4</v>
      </c>
      <c r="J136" s="89" t="s">
        <v>81</v>
      </c>
      <c r="K136" s="402" t="s">
        <v>354</v>
      </c>
      <c r="L136" s="140"/>
    </row>
    <row r="137" s="240" customFormat="1" ht="15" customHeight="1" spans="1:12">
      <c r="A137" s="626"/>
      <c r="B137" s="699" t="s">
        <v>83</v>
      </c>
      <c r="C137" s="700"/>
      <c r="D137" s="701">
        <f t="shared" ref="D137:I137" si="18">SUM(D138:D145)</f>
        <v>1040</v>
      </c>
      <c r="E137" s="701">
        <f t="shared" si="18"/>
        <v>0</v>
      </c>
      <c r="F137" s="701">
        <f t="shared" si="18"/>
        <v>0</v>
      </c>
      <c r="G137" s="701">
        <f t="shared" si="18"/>
        <v>50</v>
      </c>
      <c r="H137" s="701">
        <f t="shared" si="18"/>
        <v>20</v>
      </c>
      <c r="I137" s="701">
        <f t="shared" si="18"/>
        <v>30</v>
      </c>
      <c r="J137" s="707"/>
      <c r="K137" s="699"/>
      <c r="L137" s="708"/>
    </row>
    <row r="138" s="18" customFormat="1" ht="15" customHeight="1" spans="1:12">
      <c r="A138" s="285" t="s">
        <v>16</v>
      </c>
      <c r="B138" s="372" t="s">
        <v>49</v>
      </c>
      <c r="C138" s="140"/>
      <c r="D138" s="90"/>
      <c r="E138" s="90"/>
      <c r="F138" s="90"/>
      <c r="G138" s="90"/>
      <c r="H138" s="90"/>
      <c r="I138" s="90"/>
      <c r="J138" s="276"/>
      <c r="K138" s="140"/>
      <c r="L138" s="140"/>
    </row>
    <row r="139" s="18" customFormat="1" ht="66.95" customHeight="1" spans="1:12">
      <c r="A139" s="88">
        <v>1</v>
      </c>
      <c r="B139" s="140" t="s">
        <v>84</v>
      </c>
      <c r="C139" s="87" t="s">
        <v>85</v>
      </c>
      <c r="D139" s="268">
        <v>1000</v>
      </c>
      <c r="E139" s="268"/>
      <c r="F139" s="90"/>
      <c r="G139" s="90">
        <f>SUM(H139:I139)</f>
        <v>50</v>
      </c>
      <c r="H139" s="337">
        <v>20</v>
      </c>
      <c r="I139" s="337">
        <v>30</v>
      </c>
      <c r="J139" s="468" t="s">
        <v>86</v>
      </c>
      <c r="K139" s="87" t="s">
        <v>87</v>
      </c>
      <c r="L139" s="140" t="s">
        <v>163</v>
      </c>
    </row>
    <row r="140" s="18" customFormat="1" ht="15" customHeight="1" spans="1:12">
      <c r="A140" s="285" t="s">
        <v>33</v>
      </c>
      <c r="B140" s="372" t="s">
        <v>17</v>
      </c>
      <c r="C140" s="140"/>
      <c r="D140" s="90"/>
      <c r="E140" s="90"/>
      <c r="F140" s="90"/>
      <c r="G140" s="90"/>
      <c r="H140" s="90"/>
      <c r="I140" s="90"/>
      <c r="J140" s="276"/>
      <c r="K140" s="140"/>
      <c r="L140" s="140"/>
    </row>
    <row r="141" s="18" customFormat="1" ht="15" customHeight="1" spans="1:12">
      <c r="A141" s="285" t="s">
        <v>38</v>
      </c>
      <c r="B141" s="372" t="s">
        <v>34</v>
      </c>
      <c r="C141" s="89"/>
      <c r="D141" s="90"/>
      <c r="E141" s="90"/>
      <c r="F141" s="90"/>
      <c r="G141" s="90"/>
      <c r="H141" s="90"/>
      <c r="I141" s="90"/>
      <c r="J141" s="276"/>
      <c r="K141" s="140"/>
      <c r="L141" s="140"/>
    </row>
    <row r="142" s="18" customFormat="1" ht="15" customHeight="1" spans="1:12">
      <c r="A142" s="285" t="s">
        <v>179</v>
      </c>
      <c r="B142" s="372" t="s">
        <v>39</v>
      </c>
      <c r="C142" s="89"/>
      <c r="D142" s="90"/>
      <c r="E142" s="90"/>
      <c r="F142" s="90"/>
      <c r="G142" s="90"/>
      <c r="H142" s="90"/>
      <c r="I142" s="90"/>
      <c r="J142" s="276"/>
      <c r="K142" s="140"/>
      <c r="L142" s="140"/>
    </row>
    <row r="143" s="18" customFormat="1" ht="15" customHeight="1" spans="1:12">
      <c r="A143" s="285" t="s">
        <v>186</v>
      </c>
      <c r="B143" s="372" t="s">
        <v>78</v>
      </c>
      <c r="C143" s="89"/>
      <c r="D143" s="90"/>
      <c r="E143" s="90"/>
      <c r="F143" s="90"/>
      <c r="G143" s="90"/>
      <c r="H143" s="90"/>
      <c r="I143" s="90"/>
      <c r="J143" s="276"/>
      <c r="K143" s="140"/>
      <c r="L143" s="140"/>
    </row>
    <row r="144" s="18" customFormat="1" ht="39" customHeight="1" spans="1:15">
      <c r="A144" s="88">
        <v>1</v>
      </c>
      <c r="B144" s="89" t="s">
        <v>355</v>
      </c>
      <c r="C144" s="89" t="s">
        <v>356</v>
      </c>
      <c r="D144" s="90">
        <v>40</v>
      </c>
      <c r="E144" s="90"/>
      <c r="F144" s="90"/>
      <c r="G144" s="90"/>
      <c r="H144" s="61"/>
      <c r="I144" s="61"/>
      <c r="J144" s="276" t="s">
        <v>357</v>
      </c>
      <c r="K144" s="87" t="s">
        <v>87</v>
      </c>
      <c r="L144" s="140" t="s">
        <v>165</v>
      </c>
      <c r="N144" s="90">
        <v>16</v>
      </c>
      <c r="O144" s="90">
        <v>24</v>
      </c>
    </row>
    <row r="145" s="18" customFormat="1" ht="15" customHeight="1" spans="1:12">
      <c r="A145" s="285" t="s">
        <v>200</v>
      </c>
      <c r="B145" s="375" t="s">
        <v>92</v>
      </c>
      <c r="C145" s="268"/>
      <c r="D145" s="90"/>
      <c r="E145" s="90"/>
      <c r="F145" s="90"/>
      <c r="G145" s="90"/>
      <c r="H145" s="90"/>
      <c r="I145" s="90"/>
      <c r="J145" s="276"/>
      <c r="K145" s="140"/>
      <c r="L145" s="140"/>
    </row>
    <row r="146" s="733" customFormat="1" ht="27" customHeight="1" spans="1:12">
      <c r="A146" s="651"/>
      <c r="B146" s="766" t="s">
        <v>88</v>
      </c>
      <c r="C146" s="694"/>
      <c r="D146" s="767">
        <f t="shared" ref="D146:I146" si="19">D147+D159+D164+D167+D170+D211</f>
        <v>85685.42</v>
      </c>
      <c r="E146" s="767">
        <f t="shared" si="19"/>
        <v>0</v>
      </c>
      <c r="F146" s="767">
        <f t="shared" si="19"/>
        <v>0</v>
      </c>
      <c r="G146" s="695">
        <f t="shared" si="19"/>
        <v>2200</v>
      </c>
      <c r="H146" s="767">
        <f t="shared" si="19"/>
        <v>820</v>
      </c>
      <c r="I146" s="695">
        <f t="shared" si="19"/>
        <v>1080</v>
      </c>
      <c r="J146" s="767"/>
      <c r="K146" s="694"/>
      <c r="L146" s="567"/>
    </row>
    <row r="147" s="240" customFormat="1" ht="15" customHeight="1" spans="1:12">
      <c r="A147" s="285" t="s">
        <v>16</v>
      </c>
      <c r="B147" s="372" t="s">
        <v>49</v>
      </c>
      <c r="C147" s="372"/>
      <c r="D147" s="375">
        <f>SUM(D148:D158)</f>
        <v>15278.13</v>
      </c>
      <c r="E147" s="375">
        <f>SUM(E148:E158)</f>
        <v>0</v>
      </c>
      <c r="F147" s="375">
        <f>SUM(F148:F158)</f>
        <v>0</v>
      </c>
      <c r="G147" s="375">
        <f>SUM(G148:G158)</f>
        <v>0</v>
      </c>
      <c r="H147" s="375"/>
      <c r="I147" s="375"/>
      <c r="J147" s="278"/>
      <c r="K147" s="372"/>
      <c r="L147" s="372"/>
    </row>
    <row r="148" s="18" customFormat="1" ht="36" spans="1:15">
      <c r="A148" s="88">
        <v>1</v>
      </c>
      <c r="B148" s="411" t="s">
        <v>358</v>
      </c>
      <c r="C148" s="89" t="s">
        <v>90</v>
      </c>
      <c r="D148" s="89">
        <v>381.57</v>
      </c>
      <c r="E148" s="89">
        <v>0</v>
      </c>
      <c r="F148" s="89">
        <v>0</v>
      </c>
      <c r="G148" s="89"/>
      <c r="H148" s="61"/>
      <c r="I148" s="61"/>
      <c r="J148" s="89" t="s">
        <v>90</v>
      </c>
      <c r="K148" s="140" t="s">
        <v>91</v>
      </c>
      <c r="L148" s="140"/>
      <c r="N148" s="89">
        <v>9</v>
      </c>
      <c r="O148" s="89">
        <f t="shared" ref="O148:O150" si="20">G148-N148</f>
        <v>-9</v>
      </c>
    </row>
    <row r="149" s="18" customFormat="1" ht="36" spans="1:15">
      <c r="A149" s="88">
        <v>2</v>
      </c>
      <c r="B149" s="411" t="s">
        <v>359</v>
      </c>
      <c r="C149" s="89" t="s">
        <v>90</v>
      </c>
      <c r="D149" s="89">
        <v>372.77</v>
      </c>
      <c r="E149" s="89">
        <v>0</v>
      </c>
      <c r="F149" s="89">
        <v>0</v>
      </c>
      <c r="G149" s="89"/>
      <c r="H149" s="61"/>
      <c r="I149" s="61"/>
      <c r="J149" s="89" t="s">
        <v>90</v>
      </c>
      <c r="K149" s="140" t="s">
        <v>91</v>
      </c>
      <c r="L149" s="140"/>
      <c r="N149" s="89">
        <v>10</v>
      </c>
      <c r="O149" s="89">
        <f t="shared" si="20"/>
        <v>-10</v>
      </c>
    </row>
    <row r="150" s="18" customFormat="1" ht="36" spans="1:15">
      <c r="A150" s="88">
        <v>3</v>
      </c>
      <c r="B150" s="411" t="s">
        <v>360</v>
      </c>
      <c r="C150" s="89" t="s">
        <v>90</v>
      </c>
      <c r="D150" s="89">
        <v>423.79</v>
      </c>
      <c r="E150" s="89">
        <v>0</v>
      </c>
      <c r="F150" s="89">
        <v>0</v>
      </c>
      <c r="G150" s="89"/>
      <c r="H150" s="61"/>
      <c r="I150" s="61"/>
      <c r="J150" s="89" t="s">
        <v>90</v>
      </c>
      <c r="K150" s="140" t="s">
        <v>91</v>
      </c>
      <c r="L150" s="140"/>
      <c r="N150" s="89">
        <v>12</v>
      </c>
      <c r="O150" s="89">
        <f t="shared" si="20"/>
        <v>-12</v>
      </c>
    </row>
    <row r="151" s="18" customFormat="1" ht="30" customHeight="1" spans="1:15">
      <c r="A151" s="88">
        <v>4</v>
      </c>
      <c r="B151" s="140" t="s">
        <v>361</v>
      </c>
      <c r="C151" s="89" t="s">
        <v>362</v>
      </c>
      <c r="D151" s="89">
        <v>2000</v>
      </c>
      <c r="E151" s="89">
        <v>0</v>
      </c>
      <c r="F151" s="89">
        <v>0</v>
      </c>
      <c r="G151" s="89"/>
      <c r="H151" s="61"/>
      <c r="I151" s="61"/>
      <c r="J151" s="276" t="s">
        <v>363</v>
      </c>
      <c r="K151" s="140" t="s">
        <v>91</v>
      </c>
      <c r="L151" s="140" t="s">
        <v>163</v>
      </c>
      <c r="M151" s="18">
        <v>1000</v>
      </c>
      <c r="N151" s="89">
        <v>80</v>
      </c>
      <c r="O151" s="89">
        <v>120</v>
      </c>
    </row>
    <row r="152" s="18" customFormat="1" ht="27.75" customHeight="1" spans="1:15">
      <c r="A152" s="88">
        <v>5</v>
      </c>
      <c r="B152" s="140" t="s">
        <v>364</v>
      </c>
      <c r="C152" s="89" t="s">
        <v>365</v>
      </c>
      <c r="D152" s="89">
        <v>500</v>
      </c>
      <c r="E152" s="89">
        <v>0</v>
      </c>
      <c r="F152" s="89">
        <v>0</v>
      </c>
      <c r="G152" s="89"/>
      <c r="H152" s="61"/>
      <c r="I152" s="61"/>
      <c r="J152" s="276" t="s">
        <v>363</v>
      </c>
      <c r="K152" s="140" t="s">
        <v>91</v>
      </c>
      <c r="L152" s="140"/>
      <c r="M152" s="18">
        <v>365</v>
      </c>
      <c r="N152" s="89">
        <v>20</v>
      </c>
      <c r="O152" s="89">
        <v>30</v>
      </c>
    </row>
    <row r="153" s="18" customFormat="1" ht="36" spans="1:15">
      <c r="A153" s="88">
        <v>6</v>
      </c>
      <c r="B153" s="140" t="s">
        <v>366</v>
      </c>
      <c r="C153" s="89" t="s">
        <v>90</v>
      </c>
      <c r="D153" s="89">
        <v>500</v>
      </c>
      <c r="E153" s="89">
        <v>0</v>
      </c>
      <c r="F153" s="89">
        <v>0</v>
      </c>
      <c r="G153" s="89"/>
      <c r="H153" s="61"/>
      <c r="I153" s="61"/>
      <c r="J153" s="276" t="s">
        <v>90</v>
      </c>
      <c r="K153" s="140" t="s">
        <v>91</v>
      </c>
      <c r="L153" s="140"/>
      <c r="M153" s="18">
        <v>400</v>
      </c>
      <c r="N153" s="89">
        <v>20</v>
      </c>
      <c r="O153" s="89">
        <v>30</v>
      </c>
    </row>
    <row r="154" s="18" customFormat="1" ht="36" spans="1:15">
      <c r="A154" s="88">
        <v>7</v>
      </c>
      <c r="B154" s="140" t="s">
        <v>367</v>
      </c>
      <c r="C154" s="89" t="s">
        <v>90</v>
      </c>
      <c r="D154" s="89">
        <v>1500</v>
      </c>
      <c r="E154" s="89">
        <v>0</v>
      </c>
      <c r="F154" s="89">
        <v>0</v>
      </c>
      <c r="G154" s="89"/>
      <c r="H154" s="61"/>
      <c r="I154" s="61"/>
      <c r="J154" s="276" t="s">
        <v>90</v>
      </c>
      <c r="K154" s="140" t="s">
        <v>91</v>
      </c>
      <c r="L154" s="140"/>
      <c r="M154" s="18">
        <v>1200</v>
      </c>
      <c r="N154" s="89">
        <v>60</v>
      </c>
      <c r="O154" s="89">
        <v>90</v>
      </c>
    </row>
    <row r="155" s="18" customFormat="1" ht="24" spans="1:15">
      <c r="A155" s="88">
        <v>8</v>
      </c>
      <c r="B155" s="140" t="s">
        <v>368</v>
      </c>
      <c r="C155" s="89" t="s">
        <v>369</v>
      </c>
      <c r="D155" s="89">
        <v>2800</v>
      </c>
      <c r="E155" s="89">
        <v>0</v>
      </c>
      <c r="F155" s="89">
        <v>0</v>
      </c>
      <c r="G155" s="89"/>
      <c r="H155" s="61"/>
      <c r="I155" s="61"/>
      <c r="J155" s="89" t="s">
        <v>369</v>
      </c>
      <c r="K155" s="140" t="s">
        <v>91</v>
      </c>
      <c r="L155" s="140"/>
      <c r="M155" s="18">
        <v>2500</v>
      </c>
      <c r="N155" s="89">
        <v>48</v>
      </c>
      <c r="O155" s="89">
        <v>72</v>
      </c>
    </row>
    <row r="156" s="18" customFormat="1" ht="24" spans="1:15">
      <c r="A156" s="88">
        <v>9</v>
      </c>
      <c r="B156" s="140" t="s">
        <v>370</v>
      </c>
      <c r="C156" s="89" t="s">
        <v>369</v>
      </c>
      <c r="D156" s="89">
        <v>3500</v>
      </c>
      <c r="E156" s="89">
        <v>0</v>
      </c>
      <c r="F156" s="89">
        <v>0</v>
      </c>
      <c r="G156" s="89"/>
      <c r="H156" s="61"/>
      <c r="I156" s="61"/>
      <c r="J156" s="89" t="s">
        <v>369</v>
      </c>
      <c r="K156" s="140" t="s">
        <v>91</v>
      </c>
      <c r="L156" s="140"/>
      <c r="M156" s="18">
        <v>3500</v>
      </c>
      <c r="N156" s="89">
        <v>60</v>
      </c>
      <c r="O156" s="89">
        <v>90</v>
      </c>
    </row>
    <row r="157" s="18" customFormat="1" ht="24" spans="1:15">
      <c r="A157" s="88">
        <v>10</v>
      </c>
      <c r="B157" s="140" t="s">
        <v>371</v>
      </c>
      <c r="C157" s="89" t="s">
        <v>369</v>
      </c>
      <c r="D157" s="89">
        <v>3000</v>
      </c>
      <c r="E157" s="89">
        <v>0</v>
      </c>
      <c r="F157" s="89">
        <v>0</v>
      </c>
      <c r="G157" s="89"/>
      <c r="H157" s="61"/>
      <c r="I157" s="61"/>
      <c r="J157" s="89" t="s">
        <v>369</v>
      </c>
      <c r="K157" s="140" t="s">
        <v>91</v>
      </c>
      <c r="L157" s="140"/>
      <c r="M157" s="18">
        <v>3000</v>
      </c>
      <c r="N157" s="89">
        <v>52</v>
      </c>
      <c r="O157" s="89">
        <v>78</v>
      </c>
    </row>
    <row r="158" s="18" customFormat="1" ht="36" spans="1:15">
      <c r="A158" s="88">
        <v>11</v>
      </c>
      <c r="B158" s="411" t="s">
        <v>372</v>
      </c>
      <c r="C158" s="89" t="s">
        <v>90</v>
      </c>
      <c r="D158" s="89">
        <v>300</v>
      </c>
      <c r="E158" s="89">
        <v>0</v>
      </c>
      <c r="F158" s="89">
        <v>0</v>
      </c>
      <c r="G158" s="89"/>
      <c r="H158" s="61"/>
      <c r="I158" s="61"/>
      <c r="J158" s="89" t="s">
        <v>90</v>
      </c>
      <c r="K158" s="140" t="s">
        <v>91</v>
      </c>
      <c r="L158" s="140"/>
      <c r="M158" s="18">
        <v>245</v>
      </c>
      <c r="N158" s="89">
        <v>10</v>
      </c>
      <c r="O158" s="89">
        <f>G158-N158</f>
        <v>-10</v>
      </c>
    </row>
    <row r="159" s="240" customFormat="1" ht="15" customHeight="1" spans="1:12">
      <c r="A159" s="285" t="s">
        <v>33</v>
      </c>
      <c r="B159" s="372" t="s">
        <v>17</v>
      </c>
      <c r="C159" s="372"/>
      <c r="D159" s="375">
        <f>SUM(D160:D163)</f>
        <v>17700</v>
      </c>
      <c r="E159" s="375">
        <f>SUM(E160:E163)</f>
        <v>0</v>
      </c>
      <c r="F159" s="375">
        <f>SUM(F160:F163)</f>
        <v>0</v>
      </c>
      <c r="G159" s="375">
        <f>SUM(G160)</f>
        <v>0</v>
      </c>
      <c r="H159" s="375">
        <f>SUM(H160)</f>
        <v>100</v>
      </c>
      <c r="I159" s="375">
        <f>SUM(I160)</f>
        <v>0</v>
      </c>
      <c r="J159" s="278"/>
      <c r="K159" s="372"/>
      <c r="L159" s="372"/>
    </row>
    <row r="160" s="18" customFormat="1" ht="36" spans="1:15">
      <c r="A160" s="88">
        <v>1</v>
      </c>
      <c r="B160" s="89" t="s">
        <v>89</v>
      </c>
      <c r="C160" s="89" t="s">
        <v>90</v>
      </c>
      <c r="D160" s="89">
        <v>4500</v>
      </c>
      <c r="E160" s="89">
        <v>0</v>
      </c>
      <c r="F160" s="89">
        <v>0</v>
      </c>
      <c r="G160" s="89"/>
      <c r="H160" s="61">
        <v>100</v>
      </c>
      <c r="I160" s="61"/>
      <c r="J160" s="276" t="s">
        <v>90</v>
      </c>
      <c r="K160" s="140" t="s">
        <v>373</v>
      </c>
      <c r="L160" s="140" t="s">
        <v>165</v>
      </c>
      <c r="M160" s="18">
        <v>4200</v>
      </c>
      <c r="N160" s="89">
        <v>180</v>
      </c>
      <c r="O160" s="89">
        <v>270</v>
      </c>
    </row>
    <row r="161" s="18" customFormat="1" ht="36" spans="1:15">
      <c r="A161" s="88">
        <v>2</v>
      </c>
      <c r="B161" s="89" t="s">
        <v>374</v>
      </c>
      <c r="C161" s="89" t="s">
        <v>90</v>
      </c>
      <c r="D161" s="89">
        <v>6000</v>
      </c>
      <c r="E161" s="89">
        <v>0</v>
      </c>
      <c r="F161" s="89">
        <v>0</v>
      </c>
      <c r="G161" s="89"/>
      <c r="H161" s="61"/>
      <c r="I161" s="61"/>
      <c r="J161" s="276" t="s">
        <v>90</v>
      </c>
      <c r="K161" s="140" t="s">
        <v>373</v>
      </c>
      <c r="L161" s="140" t="s">
        <v>165</v>
      </c>
      <c r="M161" s="18">
        <v>5600</v>
      </c>
      <c r="N161" s="89">
        <v>240</v>
      </c>
      <c r="O161" s="89">
        <v>360</v>
      </c>
    </row>
    <row r="162" s="18" customFormat="1" ht="36" spans="1:15">
      <c r="A162" s="88">
        <v>3</v>
      </c>
      <c r="B162" s="89" t="s">
        <v>375</v>
      </c>
      <c r="C162" s="89" t="s">
        <v>90</v>
      </c>
      <c r="D162" s="89">
        <v>4000</v>
      </c>
      <c r="E162" s="89">
        <v>0</v>
      </c>
      <c r="F162" s="89">
        <v>0</v>
      </c>
      <c r="G162" s="89"/>
      <c r="H162" s="61"/>
      <c r="I162" s="61"/>
      <c r="J162" s="276" t="s">
        <v>90</v>
      </c>
      <c r="K162" s="140" t="s">
        <v>373</v>
      </c>
      <c r="L162" s="140"/>
      <c r="M162" s="709">
        <v>3850</v>
      </c>
      <c r="N162" s="89">
        <v>160</v>
      </c>
      <c r="O162" s="89">
        <v>240</v>
      </c>
    </row>
    <row r="163" s="18" customFormat="1" ht="36" spans="1:15">
      <c r="A163" s="88">
        <v>4</v>
      </c>
      <c r="B163" s="89" t="s">
        <v>376</v>
      </c>
      <c r="C163" s="89" t="s">
        <v>90</v>
      </c>
      <c r="D163" s="89">
        <v>3200</v>
      </c>
      <c r="E163" s="89">
        <v>0</v>
      </c>
      <c r="F163" s="89">
        <v>0</v>
      </c>
      <c r="G163" s="89"/>
      <c r="H163" s="61"/>
      <c r="I163" s="61"/>
      <c r="J163" s="276" t="s">
        <v>90</v>
      </c>
      <c r="K163" s="140" t="s">
        <v>373</v>
      </c>
      <c r="L163" s="140"/>
      <c r="M163" s="709"/>
      <c r="N163" s="89">
        <v>128</v>
      </c>
      <c r="O163" s="89">
        <f>G163-N163</f>
        <v>-128</v>
      </c>
    </row>
    <row r="164" s="240" customFormat="1" ht="15" customHeight="1" spans="1:12">
      <c r="A164" s="285" t="s">
        <v>38</v>
      </c>
      <c r="B164" s="375" t="s">
        <v>34</v>
      </c>
      <c r="C164" s="375"/>
      <c r="D164" s="375">
        <f>SUM(D165:D166)</f>
        <v>3000</v>
      </c>
      <c r="E164" s="375">
        <f>SUM(E165:E166)</f>
        <v>0</v>
      </c>
      <c r="F164" s="375">
        <f>SUM(F165:F166)</f>
        <v>0</v>
      </c>
      <c r="G164" s="375">
        <f>SUM(G165:G166)</f>
        <v>0</v>
      </c>
      <c r="H164" s="375"/>
      <c r="I164" s="375"/>
      <c r="J164" s="278"/>
      <c r="K164" s="372"/>
      <c r="L164" s="372"/>
    </row>
    <row r="165" s="18" customFormat="1" ht="36" spans="1:16">
      <c r="A165" s="88">
        <v>1</v>
      </c>
      <c r="B165" s="302" t="s">
        <v>377</v>
      </c>
      <c r="C165" s="89" t="s">
        <v>378</v>
      </c>
      <c r="D165" s="89">
        <v>1500</v>
      </c>
      <c r="E165" s="89">
        <v>0</v>
      </c>
      <c r="F165" s="89">
        <v>0</v>
      </c>
      <c r="G165" s="89"/>
      <c r="H165" s="61"/>
      <c r="I165" s="61"/>
      <c r="J165" s="89" t="s">
        <v>378</v>
      </c>
      <c r="K165" s="140" t="s">
        <v>373</v>
      </c>
      <c r="L165" s="140" t="s">
        <v>165</v>
      </c>
      <c r="N165" s="236" t="s">
        <v>379</v>
      </c>
      <c r="O165" s="89">
        <v>60</v>
      </c>
      <c r="P165" s="89">
        <v>90</v>
      </c>
    </row>
    <row r="166" s="18" customFormat="1" ht="36" spans="1:16">
      <c r="A166" s="88">
        <v>2</v>
      </c>
      <c r="B166" s="89" t="s">
        <v>380</v>
      </c>
      <c r="C166" s="89" t="s">
        <v>378</v>
      </c>
      <c r="D166" s="89">
        <v>1500</v>
      </c>
      <c r="E166" s="89">
        <v>0</v>
      </c>
      <c r="F166" s="89">
        <v>0</v>
      </c>
      <c r="G166" s="89"/>
      <c r="H166" s="61"/>
      <c r="I166" s="61"/>
      <c r="J166" s="89" t="s">
        <v>378</v>
      </c>
      <c r="K166" s="140" t="s">
        <v>373</v>
      </c>
      <c r="L166" s="140" t="s">
        <v>165</v>
      </c>
      <c r="N166" s="236" t="s">
        <v>379</v>
      </c>
      <c r="O166" s="89">
        <v>60</v>
      </c>
      <c r="P166" s="89">
        <v>90</v>
      </c>
    </row>
    <row r="167" s="240" customFormat="1" ht="15" customHeight="1" spans="1:12">
      <c r="A167" s="285" t="s">
        <v>179</v>
      </c>
      <c r="B167" s="765" t="s">
        <v>39</v>
      </c>
      <c r="C167" s="375"/>
      <c r="D167" s="375">
        <f>D168</f>
        <v>1000</v>
      </c>
      <c r="E167" s="375">
        <f>E168</f>
        <v>0</v>
      </c>
      <c r="F167" s="375">
        <f>F168</f>
        <v>0</v>
      </c>
      <c r="G167" s="375">
        <f>G168</f>
        <v>0</v>
      </c>
      <c r="H167" s="375"/>
      <c r="I167" s="375"/>
      <c r="J167" s="278"/>
      <c r="K167" s="372"/>
      <c r="L167" s="372"/>
    </row>
    <row r="168" s="18" customFormat="1" ht="48" spans="1:15">
      <c r="A168" s="88">
        <v>1</v>
      </c>
      <c r="B168" s="89" t="s">
        <v>381</v>
      </c>
      <c r="C168" s="89" t="s">
        <v>382</v>
      </c>
      <c r="D168" s="89">
        <v>1000</v>
      </c>
      <c r="E168" s="89">
        <v>0</v>
      </c>
      <c r="F168" s="89">
        <v>0</v>
      </c>
      <c r="G168" s="89"/>
      <c r="H168" s="61"/>
      <c r="I168" s="61"/>
      <c r="J168" s="276" t="s">
        <v>383</v>
      </c>
      <c r="K168" s="140" t="s">
        <v>373</v>
      </c>
      <c r="L168" s="140" t="s">
        <v>165</v>
      </c>
      <c r="N168" s="89">
        <v>40</v>
      </c>
      <c r="O168" s="89">
        <v>60</v>
      </c>
    </row>
    <row r="169" s="18" customFormat="1" ht="12" spans="1:15">
      <c r="A169" s="88"/>
      <c r="B169" s="89"/>
      <c r="C169" s="89"/>
      <c r="D169" s="89"/>
      <c r="E169" s="89"/>
      <c r="F169" s="89"/>
      <c r="G169" s="89"/>
      <c r="H169" s="61"/>
      <c r="I169" s="61"/>
      <c r="J169" s="276"/>
      <c r="K169" s="140"/>
      <c r="L169" s="140"/>
      <c r="N169" s="768"/>
      <c r="O169" s="768"/>
    </row>
    <row r="170" s="240" customFormat="1" ht="15" customHeight="1" spans="1:12">
      <c r="A170" s="285" t="s">
        <v>186</v>
      </c>
      <c r="B170" s="765" t="s">
        <v>78</v>
      </c>
      <c r="C170" s="375"/>
      <c r="D170" s="375">
        <f t="shared" ref="D170:I170" si="21">SUM(D171:D210)</f>
        <v>14474</v>
      </c>
      <c r="E170" s="375">
        <f t="shared" si="21"/>
        <v>0</v>
      </c>
      <c r="F170" s="375">
        <f t="shared" si="21"/>
        <v>0</v>
      </c>
      <c r="G170" s="375">
        <f t="shared" si="21"/>
        <v>0</v>
      </c>
      <c r="H170" s="375">
        <f t="shared" si="21"/>
        <v>0</v>
      </c>
      <c r="I170" s="375">
        <f t="shared" si="21"/>
        <v>0</v>
      </c>
      <c r="J170" s="278"/>
      <c r="K170" s="372"/>
      <c r="L170" s="372"/>
    </row>
    <row r="171" s="18" customFormat="1" ht="36" spans="1:15">
      <c r="A171" s="88">
        <v>1</v>
      </c>
      <c r="B171" s="89" t="s">
        <v>384</v>
      </c>
      <c r="C171" s="89" t="s">
        <v>90</v>
      </c>
      <c r="D171" s="89">
        <v>6000</v>
      </c>
      <c r="E171" s="89">
        <v>0</v>
      </c>
      <c r="F171" s="89">
        <v>0</v>
      </c>
      <c r="G171" s="89"/>
      <c r="H171" s="61"/>
      <c r="I171" s="61"/>
      <c r="J171" s="89" t="s">
        <v>90</v>
      </c>
      <c r="K171" s="140" t="s">
        <v>373</v>
      </c>
      <c r="L171" s="140" t="s">
        <v>165</v>
      </c>
      <c r="M171" s="18">
        <v>6000</v>
      </c>
      <c r="N171" s="89">
        <v>240</v>
      </c>
      <c r="O171" s="268">
        <v>360</v>
      </c>
    </row>
    <row r="172" s="18" customFormat="1" ht="36" spans="1:15">
      <c r="A172" s="88">
        <v>2</v>
      </c>
      <c r="B172" s="89" t="s">
        <v>385</v>
      </c>
      <c r="C172" s="89" t="s">
        <v>90</v>
      </c>
      <c r="D172" s="89">
        <v>8000</v>
      </c>
      <c r="E172" s="89">
        <v>0</v>
      </c>
      <c r="F172" s="89">
        <v>0</v>
      </c>
      <c r="G172" s="89"/>
      <c r="H172" s="61"/>
      <c r="I172" s="61"/>
      <c r="J172" s="89" t="s">
        <v>90</v>
      </c>
      <c r="K172" s="140" t="s">
        <v>373</v>
      </c>
      <c r="L172" s="140"/>
      <c r="M172" s="18">
        <v>8000</v>
      </c>
      <c r="N172" s="89">
        <v>320</v>
      </c>
      <c r="O172" s="268">
        <v>480</v>
      </c>
    </row>
    <row r="173" s="18" customFormat="1" ht="36" spans="1:15">
      <c r="A173" s="88">
        <v>3</v>
      </c>
      <c r="B173" s="89" t="s">
        <v>386</v>
      </c>
      <c r="C173" s="89" t="s">
        <v>187</v>
      </c>
      <c r="D173" s="89">
        <v>120</v>
      </c>
      <c r="E173" s="89">
        <v>0</v>
      </c>
      <c r="F173" s="89">
        <v>0</v>
      </c>
      <c r="G173" s="89"/>
      <c r="H173" s="61"/>
      <c r="I173" s="61"/>
      <c r="J173" s="89" t="s">
        <v>187</v>
      </c>
      <c r="K173" s="140" t="s">
        <v>373</v>
      </c>
      <c r="L173" s="140"/>
      <c r="N173" s="89">
        <v>120</v>
      </c>
      <c r="O173" s="89">
        <v>0</v>
      </c>
    </row>
    <row r="174" s="18" customFormat="1" ht="36" spans="1:15">
      <c r="A174" s="88">
        <v>4</v>
      </c>
      <c r="B174" s="89" t="s">
        <v>387</v>
      </c>
      <c r="C174" s="89" t="s">
        <v>187</v>
      </c>
      <c r="D174" s="89">
        <v>50</v>
      </c>
      <c r="E174" s="89">
        <v>0</v>
      </c>
      <c r="F174" s="89">
        <v>0</v>
      </c>
      <c r="G174" s="89"/>
      <c r="H174" s="61"/>
      <c r="I174" s="61"/>
      <c r="J174" s="89" t="s">
        <v>187</v>
      </c>
      <c r="K174" s="140" t="s">
        <v>373</v>
      </c>
      <c r="L174" s="140"/>
      <c r="N174" s="89">
        <v>50</v>
      </c>
      <c r="O174" s="89">
        <v>0</v>
      </c>
    </row>
    <row r="175" s="18" customFormat="1" ht="36" spans="1:15">
      <c r="A175" s="88">
        <v>5</v>
      </c>
      <c r="B175" s="89" t="s">
        <v>388</v>
      </c>
      <c r="C175" s="89" t="s">
        <v>187</v>
      </c>
      <c r="D175" s="89">
        <v>10</v>
      </c>
      <c r="E175" s="89">
        <v>0</v>
      </c>
      <c r="F175" s="89">
        <v>0</v>
      </c>
      <c r="G175" s="89"/>
      <c r="H175" s="61"/>
      <c r="I175" s="61"/>
      <c r="J175" s="89" t="s">
        <v>187</v>
      </c>
      <c r="K175" s="140" t="s">
        <v>373</v>
      </c>
      <c r="L175" s="140"/>
      <c r="N175" s="89">
        <v>10</v>
      </c>
      <c r="O175" s="89">
        <v>0</v>
      </c>
    </row>
    <row r="176" s="18" customFormat="1" ht="36" spans="1:15">
      <c r="A176" s="88">
        <v>6</v>
      </c>
      <c r="B176" s="89" t="s">
        <v>389</v>
      </c>
      <c r="C176" s="89" t="s">
        <v>187</v>
      </c>
      <c r="D176" s="89">
        <v>10</v>
      </c>
      <c r="E176" s="89">
        <v>0</v>
      </c>
      <c r="F176" s="89">
        <v>0</v>
      </c>
      <c r="G176" s="89"/>
      <c r="H176" s="61"/>
      <c r="I176" s="61"/>
      <c r="J176" s="89" t="s">
        <v>187</v>
      </c>
      <c r="K176" s="140" t="s">
        <v>373</v>
      </c>
      <c r="L176" s="140"/>
      <c r="N176" s="89">
        <v>10</v>
      </c>
      <c r="O176" s="89">
        <v>0</v>
      </c>
    </row>
    <row r="177" s="18" customFormat="1" ht="36" spans="1:15">
      <c r="A177" s="88">
        <v>7</v>
      </c>
      <c r="B177" s="89" t="s">
        <v>390</v>
      </c>
      <c r="C177" s="89" t="s">
        <v>187</v>
      </c>
      <c r="D177" s="89">
        <v>10</v>
      </c>
      <c r="E177" s="89">
        <v>0</v>
      </c>
      <c r="F177" s="89">
        <v>0</v>
      </c>
      <c r="G177" s="89"/>
      <c r="H177" s="61"/>
      <c r="I177" s="61"/>
      <c r="J177" s="89" t="s">
        <v>187</v>
      </c>
      <c r="K177" s="140" t="s">
        <v>373</v>
      </c>
      <c r="L177" s="140"/>
      <c r="N177" s="89">
        <v>10</v>
      </c>
      <c r="O177" s="89">
        <v>0</v>
      </c>
    </row>
    <row r="178" s="18" customFormat="1" ht="36" spans="1:15">
      <c r="A178" s="88">
        <v>8</v>
      </c>
      <c r="B178" s="89" t="s">
        <v>391</v>
      </c>
      <c r="C178" s="89" t="s">
        <v>187</v>
      </c>
      <c r="D178" s="89">
        <v>10</v>
      </c>
      <c r="E178" s="89">
        <v>0</v>
      </c>
      <c r="F178" s="89">
        <v>0</v>
      </c>
      <c r="G178" s="89"/>
      <c r="H178" s="61"/>
      <c r="I178" s="61"/>
      <c r="J178" s="89" t="s">
        <v>187</v>
      </c>
      <c r="K178" s="140" t="s">
        <v>373</v>
      </c>
      <c r="L178" s="140"/>
      <c r="N178" s="89">
        <v>10</v>
      </c>
      <c r="O178" s="89">
        <v>0</v>
      </c>
    </row>
    <row r="179" s="18" customFormat="1" ht="36" spans="1:15">
      <c r="A179" s="88">
        <v>9</v>
      </c>
      <c r="B179" s="89" t="s">
        <v>392</v>
      </c>
      <c r="C179" s="89" t="s">
        <v>187</v>
      </c>
      <c r="D179" s="89">
        <v>10</v>
      </c>
      <c r="E179" s="89">
        <v>0</v>
      </c>
      <c r="F179" s="89">
        <v>0</v>
      </c>
      <c r="G179" s="89"/>
      <c r="H179" s="61"/>
      <c r="I179" s="61"/>
      <c r="J179" s="89" t="s">
        <v>187</v>
      </c>
      <c r="K179" s="140" t="s">
        <v>373</v>
      </c>
      <c r="L179" s="140"/>
      <c r="N179" s="89">
        <v>10</v>
      </c>
      <c r="O179" s="89">
        <v>0</v>
      </c>
    </row>
    <row r="180" s="18" customFormat="1" ht="36" spans="1:15">
      <c r="A180" s="88">
        <v>10</v>
      </c>
      <c r="B180" s="89" t="s">
        <v>393</v>
      </c>
      <c r="C180" s="89" t="s">
        <v>187</v>
      </c>
      <c r="D180" s="89">
        <v>10</v>
      </c>
      <c r="E180" s="89">
        <v>0</v>
      </c>
      <c r="F180" s="89">
        <v>0</v>
      </c>
      <c r="G180" s="89"/>
      <c r="H180" s="61"/>
      <c r="I180" s="61"/>
      <c r="J180" s="89" t="s">
        <v>187</v>
      </c>
      <c r="K180" s="140" t="s">
        <v>373</v>
      </c>
      <c r="L180" s="140"/>
      <c r="N180" s="89">
        <v>10</v>
      </c>
      <c r="O180" s="89">
        <v>0</v>
      </c>
    </row>
    <row r="181" s="18" customFormat="1" ht="36" spans="1:15">
      <c r="A181" s="88">
        <v>11</v>
      </c>
      <c r="B181" s="89" t="s">
        <v>394</v>
      </c>
      <c r="C181" s="89" t="s">
        <v>187</v>
      </c>
      <c r="D181" s="89">
        <v>10</v>
      </c>
      <c r="E181" s="89">
        <v>0</v>
      </c>
      <c r="F181" s="89">
        <v>0</v>
      </c>
      <c r="G181" s="89"/>
      <c r="H181" s="61"/>
      <c r="I181" s="61"/>
      <c r="J181" s="89" t="s">
        <v>187</v>
      </c>
      <c r="K181" s="140" t="s">
        <v>373</v>
      </c>
      <c r="L181" s="140"/>
      <c r="N181" s="89">
        <v>10</v>
      </c>
      <c r="O181" s="89">
        <v>0</v>
      </c>
    </row>
    <row r="182" s="18" customFormat="1" ht="36" spans="1:15">
      <c r="A182" s="88">
        <v>12</v>
      </c>
      <c r="B182" s="89" t="s">
        <v>395</v>
      </c>
      <c r="C182" s="89" t="s">
        <v>187</v>
      </c>
      <c r="D182" s="89">
        <v>10</v>
      </c>
      <c r="E182" s="89">
        <v>0</v>
      </c>
      <c r="F182" s="89">
        <v>0</v>
      </c>
      <c r="G182" s="89"/>
      <c r="H182" s="61"/>
      <c r="I182" s="61"/>
      <c r="J182" s="89" t="s">
        <v>187</v>
      </c>
      <c r="K182" s="140" t="s">
        <v>373</v>
      </c>
      <c r="L182" s="140"/>
      <c r="N182" s="89">
        <v>10</v>
      </c>
      <c r="O182" s="89">
        <v>0</v>
      </c>
    </row>
    <row r="183" s="18" customFormat="1" ht="36" spans="1:15">
      <c r="A183" s="88">
        <v>13</v>
      </c>
      <c r="B183" s="89" t="s">
        <v>396</v>
      </c>
      <c r="C183" s="89" t="s">
        <v>187</v>
      </c>
      <c r="D183" s="89">
        <v>10</v>
      </c>
      <c r="E183" s="89">
        <v>0</v>
      </c>
      <c r="F183" s="89">
        <v>0</v>
      </c>
      <c r="G183" s="89"/>
      <c r="H183" s="61"/>
      <c r="I183" s="61"/>
      <c r="J183" s="89" t="s">
        <v>187</v>
      </c>
      <c r="K183" s="140" t="s">
        <v>373</v>
      </c>
      <c r="L183" s="140"/>
      <c r="N183" s="89">
        <v>10</v>
      </c>
      <c r="O183" s="89">
        <v>0</v>
      </c>
    </row>
    <row r="184" s="18" customFormat="1" ht="36" spans="1:15">
      <c r="A184" s="88">
        <v>14</v>
      </c>
      <c r="B184" s="89" t="s">
        <v>397</v>
      </c>
      <c r="C184" s="89" t="s">
        <v>187</v>
      </c>
      <c r="D184" s="89">
        <v>10</v>
      </c>
      <c r="E184" s="89">
        <v>0</v>
      </c>
      <c r="F184" s="89">
        <v>0</v>
      </c>
      <c r="G184" s="89"/>
      <c r="H184" s="61"/>
      <c r="I184" s="61"/>
      <c r="J184" s="89" t="s">
        <v>187</v>
      </c>
      <c r="K184" s="140" t="s">
        <v>373</v>
      </c>
      <c r="L184" s="140"/>
      <c r="N184" s="89">
        <v>10</v>
      </c>
      <c r="O184" s="89">
        <v>0</v>
      </c>
    </row>
    <row r="185" s="18" customFormat="1" ht="36" spans="1:15">
      <c r="A185" s="88">
        <v>15</v>
      </c>
      <c r="B185" s="89" t="s">
        <v>398</v>
      </c>
      <c r="C185" s="89" t="s">
        <v>187</v>
      </c>
      <c r="D185" s="89">
        <v>10</v>
      </c>
      <c r="E185" s="89">
        <v>0</v>
      </c>
      <c r="F185" s="89">
        <v>0</v>
      </c>
      <c r="G185" s="89"/>
      <c r="H185" s="61"/>
      <c r="I185" s="61"/>
      <c r="J185" s="89" t="s">
        <v>187</v>
      </c>
      <c r="K185" s="140" t="s">
        <v>373</v>
      </c>
      <c r="L185" s="140"/>
      <c r="N185" s="89">
        <v>10</v>
      </c>
      <c r="O185" s="89">
        <v>0</v>
      </c>
    </row>
    <row r="186" s="18" customFormat="1" ht="36" spans="1:15">
      <c r="A186" s="88">
        <v>16</v>
      </c>
      <c r="B186" s="89" t="s">
        <v>399</v>
      </c>
      <c r="C186" s="89" t="s">
        <v>187</v>
      </c>
      <c r="D186" s="89">
        <v>10</v>
      </c>
      <c r="E186" s="89">
        <v>0</v>
      </c>
      <c r="F186" s="89">
        <v>0</v>
      </c>
      <c r="G186" s="89"/>
      <c r="H186" s="61"/>
      <c r="I186" s="61"/>
      <c r="J186" s="89" t="s">
        <v>187</v>
      </c>
      <c r="K186" s="140" t="s">
        <v>373</v>
      </c>
      <c r="L186" s="140"/>
      <c r="N186" s="89">
        <v>10</v>
      </c>
      <c r="O186" s="89">
        <v>0</v>
      </c>
    </row>
    <row r="187" s="18" customFormat="1" ht="36" spans="1:15">
      <c r="A187" s="88">
        <v>17</v>
      </c>
      <c r="B187" s="89" t="s">
        <v>400</v>
      </c>
      <c r="C187" s="89" t="s">
        <v>187</v>
      </c>
      <c r="D187" s="89">
        <v>10</v>
      </c>
      <c r="E187" s="89">
        <v>0</v>
      </c>
      <c r="F187" s="89">
        <v>0</v>
      </c>
      <c r="G187" s="89"/>
      <c r="H187" s="61"/>
      <c r="I187" s="61"/>
      <c r="J187" s="89" t="s">
        <v>187</v>
      </c>
      <c r="K187" s="140" t="s">
        <v>373</v>
      </c>
      <c r="L187" s="140"/>
      <c r="N187" s="89">
        <v>10</v>
      </c>
      <c r="O187" s="89">
        <v>0</v>
      </c>
    </row>
    <row r="188" s="18" customFormat="1" ht="36" spans="1:15">
      <c r="A188" s="88">
        <v>18</v>
      </c>
      <c r="B188" s="89" t="s">
        <v>401</v>
      </c>
      <c r="C188" s="89" t="s">
        <v>187</v>
      </c>
      <c r="D188" s="89">
        <v>10</v>
      </c>
      <c r="E188" s="89">
        <v>0</v>
      </c>
      <c r="F188" s="89">
        <v>0</v>
      </c>
      <c r="G188" s="89"/>
      <c r="H188" s="61"/>
      <c r="I188" s="61"/>
      <c r="J188" s="89" t="s">
        <v>187</v>
      </c>
      <c r="K188" s="140" t="s">
        <v>373</v>
      </c>
      <c r="L188" s="140"/>
      <c r="N188" s="89">
        <v>10</v>
      </c>
      <c r="O188" s="89">
        <v>0</v>
      </c>
    </row>
    <row r="189" s="18" customFormat="1" ht="36" spans="1:15">
      <c r="A189" s="88">
        <v>19</v>
      </c>
      <c r="B189" s="89" t="s">
        <v>402</v>
      </c>
      <c r="C189" s="89" t="s">
        <v>187</v>
      </c>
      <c r="D189" s="89">
        <v>10</v>
      </c>
      <c r="E189" s="89">
        <v>0</v>
      </c>
      <c r="F189" s="89">
        <v>0</v>
      </c>
      <c r="G189" s="89"/>
      <c r="H189" s="61"/>
      <c r="I189" s="61"/>
      <c r="J189" s="89" t="s">
        <v>187</v>
      </c>
      <c r="K189" s="140" t="s">
        <v>373</v>
      </c>
      <c r="L189" s="140"/>
      <c r="N189" s="89">
        <v>10</v>
      </c>
      <c r="O189" s="89">
        <v>0</v>
      </c>
    </row>
    <row r="190" s="18" customFormat="1" ht="36" spans="1:15">
      <c r="A190" s="88">
        <v>20</v>
      </c>
      <c r="B190" s="89" t="s">
        <v>403</v>
      </c>
      <c r="C190" s="89" t="s">
        <v>187</v>
      </c>
      <c r="D190" s="89">
        <v>10</v>
      </c>
      <c r="E190" s="89">
        <v>0</v>
      </c>
      <c r="F190" s="89">
        <v>0</v>
      </c>
      <c r="G190" s="89"/>
      <c r="H190" s="61"/>
      <c r="I190" s="61"/>
      <c r="J190" s="89" t="s">
        <v>187</v>
      </c>
      <c r="K190" s="140" t="s">
        <v>373</v>
      </c>
      <c r="L190" s="140"/>
      <c r="N190" s="89">
        <v>10</v>
      </c>
      <c r="O190" s="89">
        <v>0</v>
      </c>
    </row>
    <row r="191" s="18" customFormat="1" ht="36" spans="1:15">
      <c r="A191" s="88">
        <v>21</v>
      </c>
      <c r="B191" s="89" t="s">
        <v>404</v>
      </c>
      <c r="C191" s="89" t="s">
        <v>187</v>
      </c>
      <c r="D191" s="89">
        <v>10</v>
      </c>
      <c r="E191" s="89">
        <v>0</v>
      </c>
      <c r="F191" s="89">
        <v>0</v>
      </c>
      <c r="G191" s="89"/>
      <c r="H191" s="61"/>
      <c r="I191" s="61"/>
      <c r="J191" s="89" t="s">
        <v>187</v>
      </c>
      <c r="K191" s="140" t="s">
        <v>373</v>
      </c>
      <c r="L191" s="140"/>
      <c r="N191" s="89">
        <v>10</v>
      </c>
      <c r="O191" s="89">
        <v>0</v>
      </c>
    </row>
    <row r="192" s="18" customFormat="1" ht="36" spans="1:15">
      <c r="A192" s="88">
        <v>22</v>
      </c>
      <c r="B192" s="89" t="s">
        <v>405</v>
      </c>
      <c r="C192" s="89" t="s">
        <v>187</v>
      </c>
      <c r="D192" s="89">
        <v>10</v>
      </c>
      <c r="E192" s="89">
        <v>0</v>
      </c>
      <c r="F192" s="89">
        <v>0</v>
      </c>
      <c r="G192" s="89"/>
      <c r="H192" s="61"/>
      <c r="I192" s="61"/>
      <c r="J192" s="89" t="s">
        <v>187</v>
      </c>
      <c r="K192" s="140" t="s">
        <v>373</v>
      </c>
      <c r="L192" s="140"/>
      <c r="N192" s="89">
        <v>10</v>
      </c>
      <c r="O192" s="89">
        <v>0</v>
      </c>
    </row>
    <row r="193" s="18" customFormat="1" ht="36" spans="1:15">
      <c r="A193" s="88">
        <v>23</v>
      </c>
      <c r="B193" s="89" t="s">
        <v>406</v>
      </c>
      <c r="C193" s="89" t="s">
        <v>187</v>
      </c>
      <c r="D193" s="89">
        <v>10</v>
      </c>
      <c r="E193" s="89">
        <v>0</v>
      </c>
      <c r="F193" s="89">
        <v>0</v>
      </c>
      <c r="G193" s="89"/>
      <c r="H193" s="61"/>
      <c r="I193" s="61"/>
      <c r="J193" s="89" t="s">
        <v>187</v>
      </c>
      <c r="K193" s="140" t="s">
        <v>373</v>
      </c>
      <c r="L193" s="140"/>
      <c r="N193" s="89">
        <v>10</v>
      </c>
      <c r="O193" s="89">
        <v>0</v>
      </c>
    </row>
    <row r="194" s="18" customFormat="1" ht="36" spans="1:15">
      <c r="A194" s="88">
        <v>24</v>
      </c>
      <c r="B194" s="89" t="s">
        <v>407</v>
      </c>
      <c r="C194" s="89" t="s">
        <v>187</v>
      </c>
      <c r="D194" s="89">
        <v>10</v>
      </c>
      <c r="E194" s="89">
        <v>0</v>
      </c>
      <c r="F194" s="89">
        <v>0</v>
      </c>
      <c r="G194" s="89"/>
      <c r="H194" s="61"/>
      <c r="I194" s="61"/>
      <c r="J194" s="89" t="s">
        <v>187</v>
      </c>
      <c r="K194" s="140" t="s">
        <v>373</v>
      </c>
      <c r="L194" s="140"/>
      <c r="N194" s="89">
        <v>10</v>
      </c>
      <c r="O194" s="89">
        <v>0</v>
      </c>
    </row>
    <row r="195" s="18" customFormat="1" ht="36" spans="1:15">
      <c r="A195" s="88">
        <v>25</v>
      </c>
      <c r="B195" s="89" t="s">
        <v>408</v>
      </c>
      <c r="C195" s="89" t="s">
        <v>187</v>
      </c>
      <c r="D195" s="89">
        <v>6.5</v>
      </c>
      <c r="E195" s="89">
        <v>0</v>
      </c>
      <c r="F195" s="89">
        <v>0</v>
      </c>
      <c r="G195" s="89"/>
      <c r="H195" s="61"/>
      <c r="I195" s="61"/>
      <c r="J195" s="89" t="s">
        <v>187</v>
      </c>
      <c r="K195" s="140" t="s">
        <v>373</v>
      </c>
      <c r="L195" s="140"/>
      <c r="N195" s="89">
        <v>6.5</v>
      </c>
      <c r="O195" s="89">
        <v>0</v>
      </c>
    </row>
    <row r="196" s="18" customFormat="1" ht="36" spans="1:15">
      <c r="A196" s="88">
        <v>26</v>
      </c>
      <c r="B196" s="89" t="s">
        <v>409</v>
      </c>
      <c r="C196" s="89" t="s">
        <v>187</v>
      </c>
      <c r="D196" s="89">
        <v>6.5</v>
      </c>
      <c r="E196" s="89">
        <v>0</v>
      </c>
      <c r="F196" s="89">
        <v>0</v>
      </c>
      <c r="G196" s="89"/>
      <c r="H196" s="61"/>
      <c r="I196" s="61"/>
      <c r="J196" s="89" t="s">
        <v>187</v>
      </c>
      <c r="K196" s="140" t="s">
        <v>373</v>
      </c>
      <c r="L196" s="140"/>
      <c r="N196" s="89">
        <v>6.5</v>
      </c>
      <c r="O196" s="89">
        <v>0</v>
      </c>
    </row>
    <row r="197" s="18" customFormat="1" ht="36" spans="1:15">
      <c r="A197" s="88">
        <v>27</v>
      </c>
      <c r="B197" s="89" t="s">
        <v>410</v>
      </c>
      <c r="C197" s="89" t="s">
        <v>187</v>
      </c>
      <c r="D197" s="89">
        <v>6.5</v>
      </c>
      <c r="E197" s="89">
        <v>0</v>
      </c>
      <c r="F197" s="89">
        <v>0</v>
      </c>
      <c r="G197" s="89"/>
      <c r="H197" s="61"/>
      <c r="I197" s="61"/>
      <c r="J197" s="89" t="s">
        <v>187</v>
      </c>
      <c r="K197" s="140" t="s">
        <v>373</v>
      </c>
      <c r="L197" s="140"/>
      <c r="N197" s="89">
        <v>6.5</v>
      </c>
      <c r="O197" s="89">
        <v>0</v>
      </c>
    </row>
    <row r="198" s="18" customFormat="1" ht="36" spans="1:15">
      <c r="A198" s="88">
        <v>28</v>
      </c>
      <c r="B198" s="89" t="s">
        <v>411</v>
      </c>
      <c r="C198" s="89" t="s">
        <v>187</v>
      </c>
      <c r="D198" s="89">
        <v>6.5</v>
      </c>
      <c r="E198" s="89">
        <v>0</v>
      </c>
      <c r="F198" s="89">
        <v>0</v>
      </c>
      <c r="G198" s="89"/>
      <c r="H198" s="61"/>
      <c r="I198" s="61"/>
      <c r="J198" s="89" t="s">
        <v>187</v>
      </c>
      <c r="K198" s="140" t="s">
        <v>373</v>
      </c>
      <c r="L198" s="140"/>
      <c r="N198" s="89">
        <v>6.5</v>
      </c>
      <c r="O198" s="89">
        <v>0</v>
      </c>
    </row>
    <row r="199" s="18" customFormat="1" ht="36" spans="1:15">
      <c r="A199" s="88">
        <v>29</v>
      </c>
      <c r="B199" s="89" t="s">
        <v>412</v>
      </c>
      <c r="C199" s="89" t="s">
        <v>187</v>
      </c>
      <c r="D199" s="89">
        <v>6.5</v>
      </c>
      <c r="E199" s="89">
        <v>0</v>
      </c>
      <c r="F199" s="89">
        <v>0</v>
      </c>
      <c r="G199" s="89"/>
      <c r="H199" s="61"/>
      <c r="I199" s="61"/>
      <c r="J199" s="89" t="s">
        <v>187</v>
      </c>
      <c r="K199" s="140" t="s">
        <v>373</v>
      </c>
      <c r="L199" s="140"/>
      <c r="N199" s="89">
        <v>6.5</v>
      </c>
      <c r="O199" s="89">
        <v>0</v>
      </c>
    </row>
    <row r="200" s="18" customFormat="1" ht="36" spans="1:15">
      <c r="A200" s="88">
        <v>30</v>
      </c>
      <c r="B200" s="89" t="s">
        <v>413</v>
      </c>
      <c r="C200" s="89" t="s">
        <v>187</v>
      </c>
      <c r="D200" s="89">
        <v>6.5</v>
      </c>
      <c r="E200" s="89">
        <v>0</v>
      </c>
      <c r="F200" s="89">
        <v>0</v>
      </c>
      <c r="G200" s="89"/>
      <c r="H200" s="61"/>
      <c r="I200" s="61"/>
      <c r="J200" s="89" t="s">
        <v>187</v>
      </c>
      <c r="K200" s="140" t="s">
        <v>373</v>
      </c>
      <c r="L200" s="140"/>
      <c r="N200" s="89">
        <v>6.5</v>
      </c>
      <c r="O200" s="89">
        <v>0</v>
      </c>
    </row>
    <row r="201" s="18" customFormat="1" ht="36" spans="1:15">
      <c r="A201" s="88">
        <v>31</v>
      </c>
      <c r="B201" s="89" t="s">
        <v>414</v>
      </c>
      <c r="C201" s="89" t="s">
        <v>187</v>
      </c>
      <c r="D201" s="89">
        <v>6.5</v>
      </c>
      <c r="E201" s="89">
        <v>0</v>
      </c>
      <c r="F201" s="89">
        <v>0</v>
      </c>
      <c r="G201" s="89"/>
      <c r="H201" s="61"/>
      <c r="I201" s="61"/>
      <c r="J201" s="89" t="s">
        <v>187</v>
      </c>
      <c r="K201" s="140" t="s">
        <v>373</v>
      </c>
      <c r="L201" s="140"/>
      <c r="N201" s="89">
        <v>6.5</v>
      </c>
      <c r="O201" s="89">
        <v>0</v>
      </c>
    </row>
    <row r="202" s="18" customFormat="1" ht="36" spans="1:15">
      <c r="A202" s="88">
        <v>32</v>
      </c>
      <c r="B202" s="89" t="s">
        <v>415</v>
      </c>
      <c r="C202" s="89" t="s">
        <v>187</v>
      </c>
      <c r="D202" s="89">
        <v>6.5</v>
      </c>
      <c r="E202" s="89">
        <v>0</v>
      </c>
      <c r="F202" s="89">
        <v>0</v>
      </c>
      <c r="G202" s="89"/>
      <c r="H202" s="61"/>
      <c r="I202" s="61"/>
      <c r="J202" s="89" t="s">
        <v>187</v>
      </c>
      <c r="K202" s="140" t="s">
        <v>373</v>
      </c>
      <c r="L202" s="140"/>
      <c r="N202" s="89">
        <v>6.5</v>
      </c>
      <c r="O202" s="89">
        <v>0</v>
      </c>
    </row>
    <row r="203" s="18" customFormat="1" ht="36" spans="1:15">
      <c r="A203" s="88">
        <v>33</v>
      </c>
      <c r="B203" s="89" t="s">
        <v>416</v>
      </c>
      <c r="C203" s="89" t="s">
        <v>187</v>
      </c>
      <c r="D203" s="89">
        <v>6.5</v>
      </c>
      <c r="E203" s="89">
        <v>0</v>
      </c>
      <c r="F203" s="89">
        <v>0</v>
      </c>
      <c r="G203" s="89"/>
      <c r="H203" s="61"/>
      <c r="I203" s="61"/>
      <c r="J203" s="89" t="s">
        <v>187</v>
      </c>
      <c r="K203" s="140" t="s">
        <v>373</v>
      </c>
      <c r="L203" s="140"/>
      <c r="N203" s="89">
        <v>6.5</v>
      </c>
      <c r="O203" s="89">
        <v>0</v>
      </c>
    </row>
    <row r="204" s="18" customFormat="1" ht="36" spans="1:15">
      <c r="A204" s="88">
        <v>34</v>
      </c>
      <c r="B204" s="89" t="s">
        <v>417</v>
      </c>
      <c r="C204" s="89" t="s">
        <v>187</v>
      </c>
      <c r="D204" s="89">
        <v>6.5</v>
      </c>
      <c r="E204" s="89">
        <v>0</v>
      </c>
      <c r="F204" s="89">
        <v>0</v>
      </c>
      <c r="G204" s="89"/>
      <c r="H204" s="61"/>
      <c r="I204" s="61"/>
      <c r="J204" s="89" t="s">
        <v>187</v>
      </c>
      <c r="K204" s="140" t="s">
        <v>373</v>
      </c>
      <c r="L204" s="140"/>
      <c r="N204" s="89">
        <v>6.5</v>
      </c>
      <c r="O204" s="89">
        <v>0</v>
      </c>
    </row>
    <row r="205" s="18" customFormat="1" ht="36" spans="1:15">
      <c r="A205" s="88">
        <v>35</v>
      </c>
      <c r="B205" s="89" t="s">
        <v>418</v>
      </c>
      <c r="C205" s="89" t="s">
        <v>187</v>
      </c>
      <c r="D205" s="89">
        <v>6.5</v>
      </c>
      <c r="E205" s="89">
        <v>0</v>
      </c>
      <c r="F205" s="89">
        <v>0</v>
      </c>
      <c r="G205" s="89"/>
      <c r="H205" s="61"/>
      <c r="I205" s="61"/>
      <c r="J205" s="89" t="s">
        <v>187</v>
      </c>
      <c r="K205" s="140" t="s">
        <v>373</v>
      </c>
      <c r="L205" s="140"/>
      <c r="N205" s="89">
        <v>6.5</v>
      </c>
      <c r="O205" s="89">
        <v>0</v>
      </c>
    </row>
    <row r="206" s="18" customFormat="1" ht="36" spans="1:15">
      <c r="A206" s="88">
        <v>36</v>
      </c>
      <c r="B206" s="89" t="s">
        <v>419</v>
      </c>
      <c r="C206" s="89" t="s">
        <v>187</v>
      </c>
      <c r="D206" s="89">
        <v>6.5</v>
      </c>
      <c r="E206" s="89">
        <v>0</v>
      </c>
      <c r="F206" s="89">
        <v>0</v>
      </c>
      <c r="G206" s="89"/>
      <c r="H206" s="61"/>
      <c r="I206" s="61"/>
      <c r="J206" s="89" t="s">
        <v>187</v>
      </c>
      <c r="K206" s="140" t="s">
        <v>373</v>
      </c>
      <c r="L206" s="140"/>
      <c r="N206" s="89">
        <v>6.5</v>
      </c>
      <c r="O206" s="89">
        <v>0</v>
      </c>
    </row>
    <row r="207" s="18" customFormat="1" ht="36" spans="1:15">
      <c r="A207" s="88">
        <v>37</v>
      </c>
      <c r="B207" s="89" t="s">
        <v>420</v>
      </c>
      <c r="C207" s="89" t="s">
        <v>187</v>
      </c>
      <c r="D207" s="89">
        <v>6.5</v>
      </c>
      <c r="E207" s="89">
        <v>0</v>
      </c>
      <c r="F207" s="89">
        <v>0</v>
      </c>
      <c r="G207" s="89"/>
      <c r="H207" s="61"/>
      <c r="I207" s="61"/>
      <c r="J207" s="89" t="s">
        <v>187</v>
      </c>
      <c r="K207" s="140" t="s">
        <v>373</v>
      </c>
      <c r="L207" s="140"/>
      <c r="N207" s="89">
        <v>6.5</v>
      </c>
      <c r="O207" s="89">
        <v>0</v>
      </c>
    </row>
    <row r="208" s="18" customFormat="1" ht="36" spans="1:15">
      <c r="A208" s="88">
        <v>38</v>
      </c>
      <c r="B208" s="89" t="s">
        <v>421</v>
      </c>
      <c r="C208" s="89" t="s">
        <v>187</v>
      </c>
      <c r="D208" s="89">
        <v>6.5</v>
      </c>
      <c r="E208" s="89">
        <v>0</v>
      </c>
      <c r="F208" s="89">
        <v>0</v>
      </c>
      <c r="G208" s="89"/>
      <c r="H208" s="61"/>
      <c r="I208" s="61"/>
      <c r="J208" s="89" t="s">
        <v>187</v>
      </c>
      <c r="K208" s="140" t="s">
        <v>373</v>
      </c>
      <c r="L208" s="140"/>
      <c r="N208" s="89">
        <v>6.5</v>
      </c>
      <c r="O208" s="89">
        <v>0</v>
      </c>
    </row>
    <row r="209" s="18" customFormat="1" ht="36" spans="1:15">
      <c r="A209" s="88">
        <v>39</v>
      </c>
      <c r="B209" s="89" t="s">
        <v>422</v>
      </c>
      <c r="C209" s="89" t="s">
        <v>187</v>
      </c>
      <c r="D209" s="89">
        <v>6.5</v>
      </c>
      <c r="E209" s="89">
        <v>0</v>
      </c>
      <c r="F209" s="89">
        <v>0</v>
      </c>
      <c r="G209" s="89"/>
      <c r="H209" s="61"/>
      <c r="I209" s="61"/>
      <c r="J209" s="89" t="s">
        <v>187</v>
      </c>
      <c r="K209" s="140" t="s">
        <v>373</v>
      </c>
      <c r="L209" s="140"/>
      <c r="N209" s="89">
        <v>6.5</v>
      </c>
      <c r="O209" s="89">
        <v>0</v>
      </c>
    </row>
    <row r="210" s="18" customFormat="1" ht="36" spans="1:15">
      <c r="A210" s="88">
        <v>40</v>
      </c>
      <c r="B210" s="89" t="s">
        <v>423</v>
      </c>
      <c r="C210" s="89" t="s">
        <v>187</v>
      </c>
      <c r="D210" s="89">
        <v>6.5</v>
      </c>
      <c r="E210" s="89">
        <v>0</v>
      </c>
      <c r="F210" s="89">
        <v>0</v>
      </c>
      <c r="G210" s="89"/>
      <c r="H210" s="61"/>
      <c r="I210" s="61"/>
      <c r="J210" s="89" t="s">
        <v>187</v>
      </c>
      <c r="K210" s="140" t="s">
        <v>373</v>
      </c>
      <c r="L210" s="140"/>
      <c r="N210" s="89">
        <v>6.5</v>
      </c>
      <c r="O210" s="89">
        <v>0</v>
      </c>
    </row>
    <row r="211" s="240" customFormat="1" ht="15" customHeight="1" spans="1:12">
      <c r="A211" s="285" t="s">
        <v>200</v>
      </c>
      <c r="B211" s="375" t="s">
        <v>92</v>
      </c>
      <c r="C211" s="564"/>
      <c r="D211" s="375">
        <f t="shared" ref="D211:I211" si="22">SUM(D212:D226)</f>
        <v>34233.29</v>
      </c>
      <c r="E211" s="375">
        <f t="shared" si="22"/>
        <v>0</v>
      </c>
      <c r="F211" s="375">
        <f t="shared" si="22"/>
        <v>0</v>
      </c>
      <c r="G211" s="564">
        <f t="shared" si="22"/>
        <v>2200</v>
      </c>
      <c r="H211" s="564">
        <f t="shared" si="22"/>
        <v>720</v>
      </c>
      <c r="I211" s="564">
        <f t="shared" si="22"/>
        <v>1080</v>
      </c>
      <c r="J211" s="278"/>
      <c r="K211" s="372"/>
      <c r="L211" s="372"/>
    </row>
    <row r="212" s="18" customFormat="1" ht="24" spans="1:15">
      <c r="A212" s="88">
        <v>1</v>
      </c>
      <c r="B212" s="332" t="s">
        <v>424</v>
      </c>
      <c r="C212" s="89" t="s">
        <v>425</v>
      </c>
      <c r="D212" s="89">
        <v>1000</v>
      </c>
      <c r="E212" s="89">
        <v>0</v>
      </c>
      <c r="F212" s="89">
        <v>0</v>
      </c>
      <c r="G212" s="89"/>
      <c r="H212" s="61"/>
      <c r="I212" s="61"/>
      <c r="J212" s="89" t="s">
        <v>426</v>
      </c>
      <c r="K212" s="140" t="s">
        <v>91</v>
      </c>
      <c r="L212" s="462"/>
      <c r="M212" s="242" t="s">
        <v>427</v>
      </c>
      <c r="N212" s="89">
        <v>40</v>
      </c>
      <c r="O212" s="89">
        <v>60</v>
      </c>
    </row>
    <row r="213" s="242" customFormat="1" ht="24" spans="1:15">
      <c r="A213" s="88">
        <v>2</v>
      </c>
      <c r="B213" s="332" t="s">
        <v>428</v>
      </c>
      <c r="C213" s="89" t="s">
        <v>429</v>
      </c>
      <c r="D213" s="89">
        <v>1000</v>
      </c>
      <c r="E213" s="89">
        <v>0</v>
      </c>
      <c r="F213" s="89">
        <v>0</v>
      </c>
      <c r="G213" s="89"/>
      <c r="H213" s="61"/>
      <c r="I213" s="61"/>
      <c r="J213" s="89" t="s">
        <v>426</v>
      </c>
      <c r="K213" s="140" t="s">
        <v>91</v>
      </c>
      <c r="L213" s="462"/>
      <c r="M213" s="242">
        <v>200</v>
      </c>
      <c r="N213" s="89">
        <v>40</v>
      </c>
      <c r="O213" s="89">
        <v>60</v>
      </c>
    </row>
    <row r="214" s="242" customFormat="1" ht="36" spans="1:12">
      <c r="A214" s="88">
        <v>3</v>
      </c>
      <c r="B214" s="332" t="s">
        <v>93</v>
      </c>
      <c r="C214" s="89" t="s">
        <v>75</v>
      </c>
      <c r="D214" s="89">
        <v>12000</v>
      </c>
      <c r="E214" s="89">
        <v>0</v>
      </c>
      <c r="F214" s="89">
        <v>0</v>
      </c>
      <c r="G214" s="89">
        <f>H214+I214</f>
        <v>1000</v>
      </c>
      <c r="H214" s="89">
        <v>400</v>
      </c>
      <c r="I214" s="89">
        <v>600</v>
      </c>
      <c r="J214" s="89" t="s">
        <v>430</v>
      </c>
      <c r="K214" s="140" t="s">
        <v>91</v>
      </c>
      <c r="L214" s="462"/>
    </row>
    <row r="215" s="18" customFormat="1" ht="24" spans="1:15">
      <c r="A215" s="88">
        <v>4</v>
      </c>
      <c r="B215" s="710" t="s">
        <v>431</v>
      </c>
      <c r="C215" s="89" t="s">
        <v>432</v>
      </c>
      <c r="D215" s="89">
        <v>6000</v>
      </c>
      <c r="E215" s="89">
        <v>0</v>
      </c>
      <c r="F215" s="89">
        <v>0</v>
      </c>
      <c r="G215" s="89">
        <v>300</v>
      </c>
      <c r="J215" s="89" t="s">
        <v>369</v>
      </c>
      <c r="K215" s="140" t="s">
        <v>91</v>
      </c>
      <c r="L215" s="462"/>
      <c r="M215" s="18">
        <v>6000</v>
      </c>
      <c r="N215" s="89">
        <v>120</v>
      </c>
      <c r="O215" s="89">
        <v>180</v>
      </c>
    </row>
    <row r="216" s="18" customFormat="1" ht="24" spans="1:15">
      <c r="A216" s="88">
        <v>5</v>
      </c>
      <c r="B216" s="710" t="s">
        <v>433</v>
      </c>
      <c r="C216" s="89" t="s">
        <v>434</v>
      </c>
      <c r="D216" s="89">
        <v>1000</v>
      </c>
      <c r="E216" s="89">
        <v>0</v>
      </c>
      <c r="F216" s="89">
        <v>0</v>
      </c>
      <c r="G216" s="89"/>
      <c r="H216" s="61"/>
      <c r="I216" s="61"/>
      <c r="J216" s="89" t="s">
        <v>426</v>
      </c>
      <c r="K216" s="140" t="s">
        <v>91</v>
      </c>
      <c r="L216" s="462"/>
      <c r="N216" s="89">
        <v>40</v>
      </c>
      <c r="O216" s="89">
        <v>60</v>
      </c>
    </row>
    <row r="217" s="18" customFormat="1" ht="36" spans="1:14">
      <c r="A217" s="88">
        <v>6</v>
      </c>
      <c r="B217" s="710" t="s">
        <v>435</v>
      </c>
      <c r="C217" s="89" t="s">
        <v>436</v>
      </c>
      <c r="D217" s="89">
        <v>8000</v>
      </c>
      <c r="E217" s="89">
        <v>0</v>
      </c>
      <c r="F217" s="89">
        <v>0</v>
      </c>
      <c r="G217" s="89">
        <v>800</v>
      </c>
      <c r="H217" s="89">
        <v>320</v>
      </c>
      <c r="I217" s="89">
        <v>480</v>
      </c>
      <c r="J217" s="89" t="s">
        <v>437</v>
      </c>
      <c r="K217" s="140" t="s">
        <v>91</v>
      </c>
      <c r="L217" s="462"/>
      <c r="N217" s="1"/>
    </row>
    <row r="218" s="18" customFormat="1" ht="36" spans="1:15">
      <c r="A218" s="88">
        <v>7</v>
      </c>
      <c r="B218" s="710" t="s">
        <v>438</v>
      </c>
      <c r="C218" s="89" t="s">
        <v>90</v>
      </c>
      <c r="D218" s="89">
        <v>2000</v>
      </c>
      <c r="E218" s="89">
        <v>0</v>
      </c>
      <c r="F218" s="89">
        <v>0</v>
      </c>
      <c r="G218" s="89"/>
      <c r="H218" s="61"/>
      <c r="I218" s="61"/>
      <c r="J218" s="276" t="s">
        <v>90</v>
      </c>
      <c r="K218" s="140" t="s">
        <v>91</v>
      </c>
      <c r="L218" s="462"/>
      <c r="M218" s="18">
        <v>2000</v>
      </c>
      <c r="N218" s="89">
        <v>80</v>
      </c>
      <c r="O218" s="89">
        <v>120</v>
      </c>
    </row>
    <row r="219" s="18" customFormat="1" ht="156" spans="1:15">
      <c r="A219" s="88">
        <v>8</v>
      </c>
      <c r="B219" s="710" t="s">
        <v>439</v>
      </c>
      <c r="C219" s="89" t="s">
        <v>440</v>
      </c>
      <c r="D219" s="89">
        <v>323</v>
      </c>
      <c r="E219" s="89">
        <v>0</v>
      </c>
      <c r="F219" s="89">
        <v>0</v>
      </c>
      <c r="G219" s="89"/>
      <c r="H219" s="61"/>
      <c r="I219" s="61"/>
      <c r="J219" s="719" t="s">
        <v>440</v>
      </c>
      <c r="K219" s="140" t="s">
        <v>91</v>
      </c>
      <c r="L219" s="667"/>
      <c r="M219" s="1"/>
      <c r="N219" s="89">
        <v>323</v>
      </c>
      <c r="O219" s="89">
        <v>0</v>
      </c>
    </row>
    <row r="220" s="18" customFormat="1" ht="48" spans="1:15">
      <c r="A220" s="88">
        <v>9</v>
      </c>
      <c r="B220" s="711" t="s">
        <v>441</v>
      </c>
      <c r="C220" s="350" t="s">
        <v>442</v>
      </c>
      <c r="D220" s="89">
        <v>784</v>
      </c>
      <c r="E220" s="89">
        <v>0</v>
      </c>
      <c r="F220" s="89">
        <v>0</v>
      </c>
      <c r="G220" s="89"/>
      <c r="H220" s="61"/>
      <c r="I220" s="61"/>
      <c r="J220" s="350" t="s">
        <v>442</v>
      </c>
      <c r="K220" s="140" t="s">
        <v>91</v>
      </c>
      <c r="L220" s="667"/>
      <c r="M220" s="1"/>
      <c r="N220" s="89">
        <v>784</v>
      </c>
      <c r="O220" s="89">
        <v>0</v>
      </c>
    </row>
    <row r="221" s="18" customFormat="1" ht="24" spans="1:15">
      <c r="A221" s="88">
        <v>10</v>
      </c>
      <c r="B221" s="711" t="s">
        <v>443</v>
      </c>
      <c r="C221" s="89" t="s">
        <v>444</v>
      </c>
      <c r="D221" s="89">
        <v>2000</v>
      </c>
      <c r="E221" s="89">
        <v>0</v>
      </c>
      <c r="F221" s="89">
        <v>0</v>
      </c>
      <c r="G221" s="89"/>
      <c r="H221" s="61"/>
      <c r="I221" s="61"/>
      <c r="J221" s="89" t="s">
        <v>444</v>
      </c>
      <c r="K221" s="140" t="s">
        <v>91</v>
      </c>
      <c r="L221" s="667"/>
      <c r="M221" s="1"/>
      <c r="N221" s="89">
        <v>80</v>
      </c>
      <c r="O221" s="268">
        <v>120</v>
      </c>
    </row>
    <row r="222" s="18" customFormat="1" ht="60" spans="1:15">
      <c r="A222" s="88">
        <v>11</v>
      </c>
      <c r="B222" s="711" t="s">
        <v>445</v>
      </c>
      <c r="C222" s="350" t="s">
        <v>446</v>
      </c>
      <c r="D222" s="89">
        <v>100</v>
      </c>
      <c r="E222" s="89">
        <v>0</v>
      </c>
      <c r="F222" s="89">
        <v>0</v>
      </c>
      <c r="G222" s="89">
        <v>100</v>
      </c>
      <c r="J222" s="350" t="s">
        <v>446</v>
      </c>
      <c r="K222" s="140" t="s">
        <v>91</v>
      </c>
      <c r="L222" s="667"/>
      <c r="M222" s="1"/>
      <c r="N222" s="89">
        <v>40</v>
      </c>
      <c r="O222" s="89">
        <v>60</v>
      </c>
    </row>
    <row r="223" s="18" customFormat="1" ht="60" spans="1:15">
      <c r="A223" s="88">
        <v>12</v>
      </c>
      <c r="B223" s="710" t="s">
        <v>447</v>
      </c>
      <c r="C223" s="89" t="s">
        <v>448</v>
      </c>
      <c r="D223" s="89">
        <v>6.47</v>
      </c>
      <c r="E223" s="89">
        <v>0</v>
      </c>
      <c r="F223" s="89">
        <v>0</v>
      </c>
      <c r="G223" s="89"/>
      <c r="H223" s="61"/>
      <c r="I223" s="61"/>
      <c r="J223" s="89" t="s">
        <v>449</v>
      </c>
      <c r="K223" s="140" t="s">
        <v>91</v>
      </c>
      <c r="L223" s="667"/>
      <c r="M223" s="1"/>
      <c r="N223" s="89">
        <v>6.47</v>
      </c>
      <c r="O223" s="89">
        <v>0</v>
      </c>
    </row>
    <row r="224" s="18" customFormat="1" ht="60" spans="1:15">
      <c r="A224" s="88">
        <v>13</v>
      </c>
      <c r="B224" s="710" t="s">
        <v>450</v>
      </c>
      <c r="C224" s="89" t="s">
        <v>451</v>
      </c>
      <c r="D224" s="89">
        <v>4.96</v>
      </c>
      <c r="E224" s="89">
        <v>0</v>
      </c>
      <c r="F224" s="89">
        <v>0</v>
      </c>
      <c r="G224" s="89"/>
      <c r="H224" s="61"/>
      <c r="I224" s="61"/>
      <c r="J224" s="89" t="s">
        <v>452</v>
      </c>
      <c r="K224" s="140" t="s">
        <v>91</v>
      </c>
      <c r="L224" s="667"/>
      <c r="M224" s="1"/>
      <c r="N224" s="89">
        <v>4.96</v>
      </c>
      <c r="O224" s="89">
        <v>0</v>
      </c>
    </row>
    <row r="225" s="18" customFormat="1" ht="72" spans="1:15">
      <c r="A225" s="88">
        <v>14</v>
      </c>
      <c r="B225" s="710" t="s">
        <v>453</v>
      </c>
      <c r="C225" s="89" t="s">
        <v>454</v>
      </c>
      <c r="D225" s="89">
        <v>8.76</v>
      </c>
      <c r="E225" s="89">
        <v>0</v>
      </c>
      <c r="F225" s="89">
        <v>0</v>
      </c>
      <c r="G225" s="89"/>
      <c r="H225" s="61"/>
      <c r="I225" s="61"/>
      <c r="J225" s="89" t="s">
        <v>455</v>
      </c>
      <c r="K225" s="140" t="s">
        <v>91</v>
      </c>
      <c r="L225" s="667"/>
      <c r="M225" s="1"/>
      <c r="N225" s="89">
        <v>8.76</v>
      </c>
      <c r="O225" s="89">
        <v>0</v>
      </c>
    </row>
    <row r="226" s="18" customFormat="1" ht="60" spans="1:15">
      <c r="A226" s="88">
        <v>15</v>
      </c>
      <c r="B226" s="710" t="s">
        <v>456</v>
      </c>
      <c r="C226" s="89" t="s">
        <v>457</v>
      </c>
      <c r="D226" s="89">
        <v>6.1</v>
      </c>
      <c r="E226" s="89">
        <v>0</v>
      </c>
      <c r="F226" s="89">
        <v>0</v>
      </c>
      <c r="G226" s="89"/>
      <c r="H226" s="61"/>
      <c r="I226" s="61"/>
      <c r="J226" s="89" t="s">
        <v>458</v>
      </c>
      <c r="K226" s="140" t="s">
        <v>91</v>
      </c>
      <c r="L226" s="667"/>
      <c r="M226" s="1"/>
      <c r="N226" s="89">
        <v>6.1</v>
      </c>
      <c r="O226" s="89">
        <v>0</v>
      </c>
    </row>
    <row r="227" s="609" customFormat="1" ht="23" customHeight="1" spans="1:12">
      <c r="A227" s="712"/>
      <c r="B227" s="713" t="s">
        <v>98</v>
      </c>
      <c r="C227" s="713"/>
      <c r="D227" s="714">
        <f>D228+D232</f>
        <v>4918.177</v>
      </c>
      <c r="E227" s="714">
        <f>E228+E232</f>
        <v>450.28</v>
      </c>
      <c r="F227" s="714">
        <f>F228+F232</f>
        <v>0</v>
      </c>
      <c r="G227" s="714">
        <f>G228+G232</f>
        <v>1199.817</v>
      </c>
      <c r="H227" s="714">
        <f>H228+H232</f>
        <v>864.35</v>
      </c>
      <c r="I227" s="714"/>
      <c r="J227" s="714"/>
      <c r="K227" s="713"/>
      <c r="L227" s="339"/>
    </row>
    <row r="228" s="18" customFormat="1" ht="15" customHeight="1" spans="1:12">
      <c r="A228" s="88" t="s">
        <v>186</v>
      </c>
      <c r="B228" s="759" t="s">
        <v>78</v>
      </c>
      <c r="C228" s="89"/>
      <c r="D228" s="90">
        <f>SUM(D229:D231)</f>
        <v>68</v>
      </c>
      <c r="E228" s="90">
        <f>SUM(E229:E231)</f>
        <v>0</v>
      </c>
      <c r="F228" s="90">
        <f>SUM(F229:F231)</f>
        <v>0</v>
      </c>
      <c r="G228" s="90">
        <f>SUM(G229:G231)</f>
        <v>68</v>
      </c>
      <c r="H228" s="90">
        <f>SUM(H229:H231)</f>
        <v>0</v>
      </c>
      <c r="I228" s="90"/>
      <c r="J228" s="276"/>
      <c r="K228" s="140"/>
      <c r="L228" s="140"/>
    </row>
    <row r="229" s="18" customFormat="1" ht="15" customHeight="1" spans="1:14">
      <c r="A229" s="88">
        <v>1</v>
      </c>
      <c r="B229" s="87" t="s">
        <v>459</v>
      </c>
      <c r="C229" s="89" t="s">
        <v>460</v>
      </c>
      <c r="D229" s="87">
        <v>10</v>
      </c>
      <c r="E229" s="90">
        <v>0</v>
      </c>
      <c r="F229" s="90">
        <v>0</v>
      </c>
      <c r="G229" s="87">
        <v>10</v>
      </c>
      <c r="H229" s="61"/>
      <c r="I229" s="90">
        <v>0</v>
      </c>
      <c r="J229" s="276" t="s">
        <v>211</v>
      </c>
      <c r="K229" s="61" t="s">
        <v>145</v>
      </c>
      <c r="L229" s="140"/>
      <c r="N229" s="87">
        <v>10</v>
      </c>
    </row>
    <row r="230" s="18" customFormat="1" ht="48" spans="1:14">
      <c r="A230" s="88">
        <v>2</v>
      </c>
      <c r="B230" s="479" t="s">
        <v>461</v>
      </c>
      <c r="C230" s="479" t="s">
        <v>462</v>
      </c>
      <c r="D230" s="518">
        <v>10</v>
      </c>
      <c r="E230" s="518">
        <v>0</v>
      </c>
      <c r="F230" s="90">
        <v>0</v>
      </c>
      <c r="G230" s="90">
        <v>10</v>
      </c>
      <c r="H230" s="61"/>
      <c r="I230" s="90">
        <v>0</v>
      </c>
      <c r="J230" s="276" t="s">
        <v>463</v>
      </c>
      <c r="K230" s="140" t="s">
        <v>464</v>
      </c>
      <c r="L230" s="140"/>
      <c r="N230" s="90">
        <v>10</v>
      </c>
    </row>
    <row r="231" s="611" customFormat="1" ht="45" customHeight="1" spans="1:14">
      <c r="A231" s="725">
        <v>3</v>
      </c>
      <c r="B231" s="726" t="s">
        <v>465</v>
      </c>
      <c r="C231" s="727" t="s">
        <v>466</v>
      </c>
      <c r="D231" s="728">
        <v>48</v>
      </c>
      <c r="E231" s="728"/>
      <c r="F231" s="728"/>
      <c r="G231" s="728">
        <v>48</v>
      </c>
      <c r="H231" s="61"/>
      <c r="I231" s="728"/>
      <c r="J231" s="729" t="s">
        <v>467</v>
      </c>
      <c r="K231" s="730" t="s">
        <v>468</v>
      </c>
      <c r="L231" s="731"/>
      <c r="N231" s="728">
        <v>48</v>
      </c>
    </row>
    <row r="232" s="18" customFormat="1" ht="12" spans="1:12">
      <c r="A232" s="88" t="s">
        <v>200</v>
      </c>
      <c r="B232" s="89" t="s">
        <v>92</v>
      </c>
      <c r="C232" s="268"/>
      <c r="D232" s="90">
        <f>SUM(D233:D264)</f>
        <v>4850.177</v>
      </c>
      <c r="E232" s="90">
        <f>SUM(E233:E264)</f>
        <v>450.28</v>
      </c>
      <c r="F232" s="90">
        <f>SUM(F233:F264)</f>
        <v>0</v>
      </c>
      <c r="G232" s="90">
        <f>SUM(G233:G264)</f>
        <v>1131.817</v>
      </c>
      <c r="H232" s="90">
        <f>SUM(H233:H264)</f>
        <v>864.35</v>
      </c>
      <c r="I232" s="90"/>
      <c r="J232" s="276"/>
      <c r="K232" s="140"/>
      <c r="L232" s="140"/>
    </row>
    <row r="233" s="18" customFormat="1" ht="24" spans="1:12">
      <c r="A233" s="88">
        <v>1</v>
      </c>
      <c r="B233" s="87" t="s">
        <v>99</v>
      </c>
      <c r="C233" s="87" t="s">
        <v>100</v>
      </c>
      <c r="D233" s="715">
        <v>89.9</v>
      </c>
      <c r="E233" s="716">
        <v>63</v>
      </c>
      <c r="F233" s="716"/>
      <c r="G233" s="716">
        <f t="shared" ref="G233:G236" si="23">H233</f>
        <v>26.9</v>
      </c>
      <c r="H233" s="716">
        <f>D233-E233</f>
        <v>26.9</v>
      </c>
      <c r="I233" s="716"/>
      <c r="J233" s="87" t="s">
        <v>112</v>
      </c>
      <c r="K233" s="88" t="s">
        <v>102</v>
      </c>
      <c r="L233" s="140"/>
    </row>
    <row r="234" s="18" customFormat="1" ht="36" spans="1:12">
      <c r="A234" s="88">
        <v>2</v>
      </c>
      <c r="B234" s="87" t="s">
        <v>103</v>
      </c>
      <c r="C234" s="88" t="s">
        <v>104</v>
      </c>
      <c r="D234" s="715">
        <v>98.8</v>
      </c>
      <c r="E234" s="716">
        <v>80</v>
      </c>
      <c r="F234" s="716"/>
      <c r="G234" s="716">
        <f t="shared" si="23"/>
        <v>18.8</v>
      </c>
      <c r="H234" s="716">
        <v>18.8</v>
      </c>
      <c r="I234" s="716"/>
      <c r="J234" s="87" t="s">
        <v>105</v>
      </c>
      <c r="K234" s="88" t="s">
        <v>102</v>
      </c>
      <c r="L234" s="140"/>
    </row>
    <row r="235" s="18" customFormat="1" ht="22" customHeight="1" spans="1:12">
      <c r="A235" s="88"/>
      <c r="B235" s="87" t="s">
        <v>469</v>
      </c>
      <c r="C235" s="88" t="s">
        <v>107</v>
      </c>
      <c r="D235" s="715"/>
      <c r="E235" s="716"/>
      <c r="F235" s="716"/>
      <c r="G235" s="716"/>
      <c r="H235" s="716"/>
      <c r="I235" s="716"/>
      <c r="J235" s="87" t="s">
        <v>470</v>
      </c>
      <c r="K235" s="88"/>
      <c r="L235" s="140"/>
    </row>
    <row r="236" s="241" customFormat="1" ht="29" customHeight="1" spans="1:17">
      <c r="A236" s="88">
        <v>4</v>
      </c>
      <c r="B236" s="88" t="s">
        <v>471</v>
      </c>
      <c r="C236" s="304" t="s">
        <v>109</v>
      </c>
      <c r="D236" s="305">
        <v>40</v>
      </c>
      <c r="E236" s="305"/>
      <c r="F236" s="305"/>
      <c r="G236" s="305">
        <f t="shared" si="23"/>
        <v>40</v>
      </c>
      <c r="H236" s="305">
        <v>40</v>
      </c>
      <c r="I236" s="305"/>
      <c r="J236" s="87" t="s">
        <v>101</v>
      </c>
      <c r="K236" s="88" t="s">
        <v>102</v>
      </c>
      <c r="L236" s="772"/>
      <c r="N236" s="610"/>
      <c r="Q236" s="732">
        <f>G236-H236-I236</f>
        <v>0</v>
      </c>
    </row>
    <row r="237" s="241" customFormat="1" ht="29" customHeight="1" spans="1:17">
      <c r="A237" s="88">
        <v>5</v>
      </c>
      <c r="B237" s="516" t="s">
        <v>110</v>
      </c>
      <c r="C237" s="517" t="s">
        <v>111</v>
      </c>
      <c r="D237" s="769">
        <v>50</v>
      </c>
      <c r="E237" s="769"/>
      <c r="F237" s="769"/>
      <c r="G237" s="769">
        <v>50</v>
      </c>
      <c r="H237" s="769">
        <v>50</v>
      </c>
      <c r="I237" s="769"/>
      <c r="J237" s="517" t="s">
        <v>112</v>
      </c>
      <c r="K237" s="516" t="s">
        <v>102</v>
      </c>
      <c r="L237" s="772"/>
      <c r="N237" s="610"/>
      <c r="Q237" s="732"/>
    </row>
    <row r="238" s="241" customFormat="1" ht="29" customHeight="1" spans="1:17">
      <c r="A238" s="88">
        <v>6</v>
      </c>
      <c r="B238" s="516" t="s">
        <v>113</v>
      </c>
      <c r="C238" s="517" t="s">
        <v>111</v>
      </c>
      <c r="D238" s="769">
        <v>50</v>
      </c>
      <c r="E238" s="769"/>
      <c r="F238" s="769"/>
      <c r="G238" s="769">
        <v>50</v>
      </c>
      <c r="H238" s="769">
        <v>50</v>
      </c>
      <c r="I238" s="769"/>
      <c r="J238" s="517" t="s">
        <v>112</v>
      </c>
      <c r="K238" s="516" t="s">
        <v>102</v>
      </c>
      <c r="L238" s="772"/>
      <c r="N238" s="610"/>
      <c r="Q238" s="732"/>
    </row>
    <row r="239" s="18" customFormat="1" ht="22" customHeight="1" spans="1:12">
      <c r="A239" s="88"/>
      <c r="B239" s="87"/>
      <c r="C239" s="88"/>
      <c r="D239" s="715"/>
      <c r="E239" s="716"/>
      <c r="F239" s="716"/>
      <c r="G239" s="716"/>
      <c r="H239" s="716"/>
      <c r="I239" s="716"/>
      <c r="J239" s="87"/>
      <c r="K239" s="88"/>
      <c r="L239" s="140"/>
    </row>
    <row r="240" s="18" customFormat="1" ht="52" customHeight="1" spans="1:12">
      <c r="A240" s="88">
        <v>3</v>
      </c>
      <c r="B240" s="87" t="s">
        <v>114</v>
      </c>
      <c r="C240" s="276" t="s">
        <v>115</v>
      </c>
      <c r="D240" s="87">
        <v>570.88</v>
      </c>
      <c r="E240" s="90">
        <v>230</v>
      </c>
      <c r="F240" s="90"/>
      <c r="G240" s="87">
        <f>H240</f>
        <v>100</v>
      </c>
      <c r="H240" s="87">
        <v>100</v>
      </c>
      <c r="I240" s="90"/>
      <c r="J240" s="276" t="s">
        <v>115</v>
      </c>
      <c r="K240" s="87" t="s">
        <v>117</v>
      </c>
      <c r="L240" s="462"/>
    </row>
    <row r="241" s="18" customFormat="1" ht="132" spans="1:12">
      <c r="A241" s="88">
        <v>4</v>
      </c>
      <c r="B241" s="87" t="s">
        <v>118</v>
      </c>
      <c r="C241" s="276" t="s">
        <v>119</v>
      </c>
      <c r="D241" s="87">
        <v>45</v>
      </c>
      <c r="E241" s="90"/>
      <c r="F241" s="90"/>
      <c r="G241" s="87">
        <v>45</v>
      </c>
      <c r="H241" s="87">
        <v>45</v>
      </c>
      <c r="I241" s="90"/>
      <c r="J241" s="276" t="s">
        <v>119</v>
      </c>
      <c r="K241" s="87" t="s">
        <v>117</v>
      </c>
      <c r="L241" s="462"/>
    </row>
    <row r="242" s="1" customFormat="1" ht="169" customHeight="1" spans="1:15">
      <c r="A242" s="88">
        <v>5</v>
      </c>
      <c r="B242" s="87" t="s">
        <v>121</v>
      </c>
      <c r="C242" s="87" t="s">
        <v>122</v>
      </c>
      <c r="D242" s="87">
        <v>48</v>
      </c>
      <c r="E242" s="667"/>
      <c r="F242" s="667"/>
      <c r="G242" s="87">
        <f>H242</f>
        <v>48</v>
      </c>
      <c r="H242" s="481">
        <v>48</v>
      </c>
      <c r="I242" s="667"/>
      <c r="J242" s="87" t="s">
        <v>122</v>
      </c>
      <c r="K242" s="87" t="s">
        <v>117</v>
      </c>
      <c r="L242" s="667"/>
      <c r="N242" s="87"/>
      <c r="O242" s="236" t="s">
        <v>472</v>
      </c>
    </row>
    <row r="243" s="1" customFormat="1" ht="30" customHeight="1" spans="1:15">
      <c r="A243" s="88"/>
      <c r="B243" s="87"/>
      <c r="C243" s="87"/>
      <c r="D243" s="87"/>
      <c r="E243" s="667"/>
      <c r="F243" s="667"/>
      <c r="G243" s="87"/>
      <c r="H243" s="667"/>
      <c r="I243" s="667"/>
      <c r="J243" s="87"/>
      <c r="K243" s="87"/>
      <c r="L243" s="667"/>
      <c r="N243" s="87"/>
      <c r="O243" s="236"/>
    </row>
    <row r="244" s="1" customFormat="1" ht="144" spans="1:14">
      <c r="A244" s="88">
        <v>6</v>
      </c>
      <c r="B244" s="517" t="s">
        <v>473</v>
      </c>
      <c r="C244" s="87" t="s">
        <v>474</v>
      </c>
      <c r="D244" s="87">
        <v>620</v>
      </c>
      <c r="E244" s="667"/>
      <c r="F244" s="667"/>
      <c r="G244" s="87"/>
      <c r="H244" s="667"/>
      <c r="I244" s="87"/>
      <c r="J244" s="87" t="s">
        <v>474</v>
      </c>
      <c r="K244" s="87" t="s">
        <v>117</v>
      </c>
      <c r="L244" s="667"/>
      <c r="N244" s="87">
        <v>200</v>
      </c>
    </row>
    <row r="245" s="478" customFormat="1" ht="108" spans="1:12">
      <c r="A245" s="88">
        <v>7</v>
      </c>
      <c r="B245" s="87" t="s">
        <v>123</v>
      </c>
      <c r="C245" s="87" t="s">
        <v>124</v>
      </c>
      <c r="D245" s="87">
        <v>49</v>
      </c>
      <c r="E245" s="667"/>
      <c r="F245" s="667"/>
      <c r="G245" s="87">
        <v>49</v>
      </c>
      <c r="H245" s="87">
        <v>49</v>
      </c>
      <c r="I245" s="667"/>
      <c r="J245" s="87" t="s">
        <v>125</v>
      </c>
      <c r="K245" s="87" t="s">
        <v>117</v>
      </c>
      <c r="L245" s="667"/>
    </row>
    <row r="246" s="1" customFormat="1" ht="84" spans="1:12">
      <c r="A246" s="88">
        <v>8</v>
      </c>
      <c r="B246" s="87" t="s">
        <v>126</v>
      </c>
      <c r="C246" s="87" t="s">
        <v>127</v>
      </c>
      <c r="D246" s="87">
        <v>100</v>
      </c>
      <c r="E246" s="667"/>
      <c r="F246" s="667"/>
      <c r="G246" s="87">
        <v>60</v>
      </c>
      <c r="H246" s="87">
        <v>60</v>
      </c>
      <c r="I246" s="667"/>
      <c r="J246" s="87" t="s">
        <v>127</v>
      </c>
      <c r="K246" s="87" t="s">
        <v>117</v>
      </c>
      <c r="L246" s="667"/>
    </row>
    <row r="247" s="1" customFormat="1" ht="72" spans="1:12">
      <c r="A247" s="88">
        <v>9</v>
      </c>
      <c r="B247" s="87" t="s">
        <v>129</v>
      </c>
      <c r="C247" s="87" t="s">
        <v>130</v>
      </c>
      <c r="D247" s="87">
        <v>40</v>
      </c>
      <c r="E247" s="667"/>
      <c r="F247" s="667"/>
      <c r="G247" s="87">
        <v>40</v>
      </c>
      <c r="H247" s="87">
        <v>40</v>
      </c>
      <c r="I247" s="667"/>
      <c r="J247" s="87" t="s">
        <v>130</v>
      </c>
      <c r="K247" s="87" t="s">
        <v>117</v>
      </c>
      <c r="L247" s="667"/>
    </row>
    <row r="248" s="1" customFormat="1" ht="144" spans="1:12">
      <c r="A248" s="88">
        <v>10</v>
      </c>
      <c r="B248" s="87" t="s">
        <v>475</v>
      </c>
      <c r="C248" s="87" t="s">
        <v>476</v>
      </c>
      <c r="D248" s="87">
        <v>40</v>
      </c>
      <c r="E248" s="667"/>
      <c r="F248" s="667"/>
      <c r="G248" s="87">
        <v>40</v>
      </c>
      <c r="H248" s="87">
        <v>40</v>
      </c>
      <c r="I248" s="667"/>
      <c r="J248" s="87" t="s">
        <v>476</v>
      </c>
      <c r="K248" s="87" t="s">
        <v>117</v>
      </c>
      <c r="L248" s="667"/>
    </row>
    <row r="249" s="1" customFormat="1" ht="228" spans="1:12">
      <c r="A249" s="88">
        <v>11</v>
      </c>
      <c r="B249" s="87" t="s">
        <v>134</v>
      </c>
      <c r="C249" s="87" t="s">
        <v>135</v>
      </c>
      <c r="D249" s="87">
        <v>40</v>
      </c>
      <c r="E249" s="667"/>
      <c r="F249" s="667"/>
      <c r="G249" s="87">
        <v>40</v>
      </c>
      <c r="H249" s="87">
        <v>40</v>
      </c>
      <c r="I249" s="667"/>
      <c r="J249" s="87" t="s">
        <v>477</v>
      </c>
      <c r="K249" s="87" t="s">
        <v>117</v>
      </c>
      <c r="L249" s="667"/>
    </row>
    <row r="250" customFormat="1" ht="50.1" customHeight="1" spans="1:12">
      <c r="A250" s="88">
        <v>12</v>
      </c>
      <c r="B250" s="720" t="s">
        <v>478</v>
      </c>
      <c r="C250" s="350" t="s">
        <v>479</v>
      </c>
      <c r="D250" s="90" t="s">
        <v>480</v>
      </c>
      <c r="E250" s="90"/>
      <c r="F250" s="90"/>
      <c r="G250" s="90"/>
      <c r="H250" s="770"/>
      <c r="I250" s="90"/>
      <c r="J250" s="276"/>
      <c r="K250" s="140" t="s">
        <v>138</v>
      </c>
      <c r="L250" s="90">
        <v>12</v>
      </c>
    </row>
    <row r="251" customFormat="1" ht="50.1" customHeight="1" spans="1:12">
      <c r="A251" s="88">
        <v>13</v>
      </c>
      <c r="B251" s="407" t="s">
        <v>481</v>
      </c>
      <c r="C251" s="350" t="s">
        <v>482</v>
      </c>
      <c r="D251" s="90" t="s">
        <v>483</v>
      </c>
      <c r="E251" s="90"/>
      <c r="F251" s="90"/>
      <c r="G251" s="90"/>
      <c r="H251" s="770"/>
      <c r="I251" s="90"/>
      <c r="J251" s="276"/>
      <c r="K251" s="140" t="s">
        <v>138</v>
      </c>
      <c r="L251" s="90">
        <v>15</v>
      </c>
    </row>
    <row r="252" customFormat="1" ht="34.5" customHeight="1" spans="1:14">
      <c r="A252" s="88">
        <v>14</v>
      </c>
      <c r="B252" s="723" t="s">
        <v>484</v>
      </c>
      <c r="C252" s="723" t="s">
        <v>137</v>
      </c>
      <c r="D252" s="724"/>
      <c r="E252" s="724"/>
      <c r="F252" s="724"/>
      <c r="G252" s="87">
        <f>N252</f>
        <v>25</v>
      </c>
      <c r="I252" s="724"/>
      <c r="J252" s="724"/>
      <c r="K252" s="140" t="s">
        <v>138</v>
      </c>
      <c r="L252" s="770"/>
      <c r="N252" s="87">
        <v>25</v>
      </c>
    </row>
    <row r="253" customFormat="1" ht="39.75" customHeight="1" spans="1:12">
      <c r="A253" s="88">
        <v>15</v>
      </c>
      <c r="B253" s="771" t="s">
        <v>139</v>
      </c>
      <c r="C253" s="771" t="s">
        <v>140</v>
      </c>
      <c r="D253" s="724"/>
      <c r="E253" s="724"/>
      <c r="F253" s="724"/>
      <c r="G253" s="87">
        <f>H253</f>
        <v>40</v>
      </c>
      <c r="H253" s="87">
        <v>40</v>
      </c>
      <c r="I253" s="724"/>
      <c r="J253" s="724" t="s">
        <v>485</v>
      </c>
      <c r="K253" s="140" t="s">
        <v>138</v>
      </c>
      <c r="L253" s="770"/>
    </row>
    <row r="254" customFormat="1" ht="50.1" customHeight="1" spans="1:12">
      <c r="A254" s="88">
        <v>16</v>
      </c>
      <c r="B254" s="723" t="s">
        <v>486</v>
      </c>
      <c r="C254" s="724" t="s">
        <v>142</v>
      </c>
      <c r="D254" s="724">
        <v>1000</v>
      </c>
      <c r="E254" s="724"/>
      <c r="F254" s="724"/>
      <c r="G254" s="87">
        <f>H254</f>
        <v>16</v>
      </c>
      <c r="H254" s="87">
        <v>16</v>
      </c>
      <c r="I254" s="724"/>
      <c r="J254" s="724"/>
      <c r="K254" s="140" t="s">
        <v>138</v>
      </c>
      <c r="L254" s="770"/>
    </row>
    <row r="255" s="236" customFormat="1" ht="26" customHeight="1" spans="1:14">
      <c r="A255" s="88">
        <v>17</v>
      </c>
      <c r="B255" s="140" t="s">
        <v>487</v>
      </c>
      <c r="C255" s="89" t="s">
        <v>488</v>
      </c>
      <c r="D255" s="268">
        <v>550</v>
      </c>
      <c r="E255" s="268">
        <v>0</v>
      </c>
      <c r="F255" s="90">
        <v>0</v>
      </c>
      <c r="G255" s="687">
        <v>29.3</v>
      </c>
      <c r="I255" s="337">
        <v>0</v>
      </c>
      <c r="J255" s="276" t="s">
        <v>86</v>
      </c>
      <c r="K255" s="87" t="s">
        <v>145</v>
      </c>
      <c r="L255" s="140" t="s">
        <v>163</v>
      </c>
      <c r="N255" s="687">
        <v>29.3</v>
      </c>
    </row>
    <row r="256" s="236" customFormat="1" ht="26" customHeight="1" spans="1:14">
      <c r="A256" s="88">
        <v>18</v>
      </c>
      <c r="B256" s="140" t="s">
        <v>489</v>
      </c>
      <c r="C256" s="89" t="s">
        <v>490</v>
      </c>
      <c r="D256" s="268">
        <v>580</v>
      </c>
      <c r="E256" s="268">
        <v>0</v>
      </c>
      <c r="F256" s="90">
        <v>0</v>
      </c>
      <c r="G256" s="687">
        <v>29.5</v>
      </c>
      <c r="I256" s="337">
        <v>0</v>
      </c>
      <c r="J256" s="276" t="s">
        <v>86</v>
      </c>
      <c r="K256" s="87" t="s">
        <v>145</v>
      </c>
      <c r="L256" s="140"/>
      <c r="N256" s="687">
        <v>29.5</v>
      </c>
    </row>
    <row r="257" s="18" customFormat="1" ht="84" spans="1:15">
      <c r="A257" s="88">
        <v>19</v>
      </c>
      <c r="B257" s="517" t="s">
        <v>146</v>
      </c>
      <c r="C257" s="89" t="s">
        <v>147</v>
      </c>
      <c r="D257" s="87">
        <v>377</v>
      </c>
      <c r="E257" s="90">
        <v>0</v>
      </c>
      <c r="F257" s="90">
        <v>0</v>
      </c>
      <c r="G257" s="87">
        <f>H257</f>
        <v>40</v>
      </c>
      <c r="H257" s="61">
        <v>40</v>
      </c>
      <c r="I257" s="61"/>
      <c r="J257" s="89" t="s">
        <v>491</v>
      </c>
      <c r="K257" s="87" t="s">
        <v>145</v>
      </c>
      <c r="L257" s="462"/>
      <c r="N257" s="87">
        <v>377</v>
      </c>
      <c r="O257" s="90">
        <v>0</v>
      </c>
    </row>
    <row r="258" s="242" customFormat="1" ht="25" customHeight="1" spans="1:15">
      <c r="A258" s="88">
        <v>20</v>
      </c>
      <c r="B258" s="87" t="s">
        <v>492</v>
      </c>
      <c r="C258" s="89" t="s">
        <v>493</v>
      </c>
      <c r="D258" s="87">
        <v>40</v>
      </c>
      <c r="E258" s="90">
        <v>0</v>
      </c>
      <c r="F258" s="90">
        <v>0</v>
      </c>
      <c r="G258" s="87"/>
      <c r="H258" s="61"/>
      <c r="I258" s="61"/>
      <c r="J258" s="276" t="s">
        <v>86</v>
      </c>
      <c r="K258" s="87" t="s">
        <v>145</v>
      </c>
      <c r="L258" s="462"/>
      <c r="N258" s="87">
        <v>40</v>
      </c>
      <c r="O258" s="90">
        <v>0</v>
      </c>
    </row>
    <row r="259" s="604" customFormat="1" ht="36" spans="1:12">
      <c r="A259" s="88">
        <v>21</v>
      </c>
      <c r="B259" s="87" t="s">
        <v>148</v>
      </c>
      <c r="C259" s="87" t="s">
        <v>149</v>
      </c>
      <c r="D259" s="87">
        <v>29.63</v>
      </c>
      <c r="E259" s="61">
        <v>0</v>
      </c>
      <c r="F259" s="61">
        <v>0</v>
      </c>
      <c r="G259" s="87">
        <v>29.63</v>
      </c>
      <c r="H259" s="87">
        <v>29.63</v>
      </c>
      <c r="I259" s="61">
        <v>0</v>
      </c>
      <c r="J259" s="87" t="s">
        <v>150</v>
      </c>
      <c r="K259" s="87" t="s">
        <v>145</v>
      </c>
      <c r="L259" s="667"/>
    </row>
    <row r="260" s="18" customFormat="1" ht="108" spans="1:12">
      <c r="A260" s="88">
        <v>22</v>
      </c>
      <c r="B260" s="89" t="s">
        <v>494</v>
      </c>
      <c r="C260" s="350" t="s">
        <v>152</v>
      </c>
      <c r="D260" s="276">
        <v>90.1</v>
      </c>
      <c r="E260" s="276">
        <v>30</v>
      </c>
      <c r="F260" s="276"/>
      <c r="G260" s="276">
        <v>60.1</v>
      </c>
      <c r="H260" s="276">
        <v>60.1</v>
      </c>
      <c r="I260" s="276"/>
      <c r="J260" s="276"/>
      <c r="K260" s="276" t="s">
        <v>153</v>
      </c>
      <c r="L260" s="462"/>
    </row>
    <row r="261" s="242" customFormat="1" ht="65.25" customHeight="1" spans="1:14">
      <c r="A261" s="88">
        <v>23</v>
      </c>
      <c r="B261" s="332" t="s">
        <v>495</v>
      </c>
      <c r="C261" s="350" t="s">
        <v>496</v>
      </c>
      <c r="D261" s="276">
        <v>89.067</v>
      </c>
      <c r="E261" s="667"/>
      <c r="F261" s="667"/>
      <c r="G261" s="276">
        <v>89.067</v>
      </c>
      <c r="I261" s="90"/>
      <c r="J261" s="276"/>
      <c r="K261" s="276" t="s">
        <v>153</v>
      </c>
      <c r="L261" s="462"/>
      <c r="N261" s="276">
        <v>89.067</v>
      </c>
    </row>
    <row r="262" ht="84" spans="1:14">
      <c r="A262" s="88">
        <v>24</v>
      </c>
      <c r="B262" s="89" t="s">
        <v>497</v>
      </c>
      <c r="C262" s="350" t="s">
        <v>498</v>
      </c>
      <c r="D262" s="276">
        <v>94.6</v>
      </c>
      <c r="E262" s="90"/>
      <c r="F262" s="90"/>
      <c r="G262" s="276">
        <v>94.6</v>
      </c>
      <c r="I262" s="667"/>
      <c r="J262" s="667"/>
      <c r="K262" s="276" t="s">
        <v>153</v>
      </c>
      <c r="L262" s="667"/>
      <c r="N262" s="276">
        <v>94.6</v>
      </c>
    </row>
    <row r="263" s="18" customFormat="1" ht="64.5" customHeight="1" spans="1:12">
      <c r="A263" s="88">
        <v>25</v>
      </c>
      <c r="B263" s="720" t="s">
        <v>499</v>
      </c>
      <c r="C263" s="350" t="s">
        <v>155</v>
      </c>
      <c r="D263" s="276">
        <v>59.1</v>
      </c>
      <c r="E263" s="276">
        <v>47.28</v>
      </c>
      <c r="F263" s="276"/>
      <c r="G263" s="276">
        <v>11.82</v>
      </c>
      <c r="H263" s="276">
        <v>11.82</v>
      </c>
      <c r="I263" s="276"/>
      <c r="J263" s="664" t="s">
        <v>500</v>
      </c>
      <c r="K263" s="140" t="s">
        <v>157</v>
      </c>
      <c r="L263" s="462"/>
    </row>
    <row r="264" s="242" customFormat="1" ht="69.75" customHeight="1" spans="1:12">
      <c r="A264" s="88">
        <v>26</v>
      </c>
      <c r="B264" s="720" t="s">
        <v>501</v>
      </c>
      <c r="C264" s="350" t="s">
        <v>159</v>
      </c>
      <c r="D264" s="276">
        <v>59.1</v>
      </c>
      <c r="E264" s="276"/>
      <c r="F264" s="276"/>
      <c r="G264" s="276">
        <v>59.1</v>
      </c>
      <c r="H264" s="276">
        <v>59.1</v>
      </c>
      <c r="I264" s="276"/>
      <c r="J264" s="664" t="s">
        <v>502</v>
      </c>
      <c r="K264" s="140" t="s">
        <v>157</v>
      </c>
      <c r="L264" s="462"/>
    </row>
  </sheetData>
  <mergeCells count="11">
    <mergeCell ref="A1:B1"/>
    <mergeCell ref="A2:L2"/>
    <mergeCell ref="A3:I3"/>
    <mergeCell ref="E4:F4"/>
    <mergeCell ref="G4:J4"/>
    <mergeCell ref="A4:A5"/>
    <mergeCell ref="B4:B5"/>
    <mergeCell ref="C4:C5"/>
    <mergeCell ref="D4:D5"/>
    <mergeCell ref="K4:K5"/>
    <mergeCell ref="L4:L5"/>
  </mergeCells>
  <pageMargins left="0.590277777777778" right="0.590277777777778" top="0.802777777777778" bottom="0.802777777777778" header="0.5" footer="0.5"/>
  <pageSetup paperSize="9" orientation="landscape"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90"/>
  <sheetViews>
    <sheetView workbookViewId="0">
      <pane xSplit="2" ySplit="5" topLeftCell="C153" activePane="bottomRight" state="frozen"/>
      <selection/>
      <selection pane="topRight"/>
      <selection pane="bottomLeft"/>
      <selection pane="bottomRight" activeCell="D22" sqref="D22"/>
    </sheetView>
  </sheetViews>
  <sheetFormatPr defaultColWidth="9" defaultRowHeight="14.25"/>
  <cols>
    <col min="1" max="1" width="5.625" style="1" customWidth="1"/>
    <col min="2" max="2" width="17.75" style="1" customWidth="1"/>
    <col min="3" max="3" width="22.5" style="1" customWidth="1"/>
    <col min="4" max="4" width="10.9166666666667" style="1" customWidth="1"/>
    <col min="5" max="5" width="7.625" style="1" customWidth="1"/>
    <col min="6" max="6" width="7.66666666666667" style="1" customWidth="1"/>
    <col min="7" max="7" width="9.33333333333333" style="1" customWidth="1"/>
    <col min="8" max="8" width="9.5" style="1" customWidth="1"/>
    <col min="9" max="9" width="7.75" style="1" customWidth="1"/>
    <col min="10" max="10" width="11.3333333333333" style="1" customWidth="1"/>
    <col min="11" max="11" width="8.08333333333333" style="1" customWidth="1"/>
    <col min="12" max="12" width="8.5" style="1" customWidth="1"/>
    <col min="13" max="13" width="9" style="1" hidden="1" customWidth="1"/>
    <col min="14" max="16384" width="9" style="1"/>
  </cols>
  <sheetData>
    <row r="1" ht="20.25" spans="1:12">
      <c r="A1" s="28" t="s">
        <v>0</v>
      </c>
      <c r="B1" s="29"/>
      <c r="C1" s="30"/>
      <c r="D1" s="31"/>
      <c r="E1" s="31"/>
      <c r="F1" s="31"/>
      <c r="G1" s="30"/>
      <c r="H1" s="31"/>
      <c r="I1" s="31"/>
      <c r="J1" s="31"/>
      <c r="K1" s="30"/>
      <c r="L1" s="30"/>
    </row>
    <row r="2" ht="28.5" spans="1:12">
      <c r="A2" s="612" t="s">
        <v>1</v>
      </c>
      <c r="B2" s="612"/>
      <c r="C2" s="612"/>
      <c r="D2" s="612"/>
      <c r="E2" s="612"/>
      <c r="F2" s="612"/>
      <c r="G2" s="612"/>
      <c r="H2" s="612"/>
      <c r="I2" s="612"/>
      <c r="J2" s="612"/>
      <c r="K2" s="612"/>
      <c r="L2" s="612"/>
    </row>
    <row r="3" s="243" customFormat="1" ht="24" customHeight="1" spans="1:12">
      <c r="A3" s="263"/>
      <c r="B3" s="263"/>
      <c r="C3" s="263"/>
      <c r="D3" s="263"/>
      <c r="E3" s="263"/>
      <c r="F3" s="263"/>
      <c r="G3" s="263"/>
      <c r="H3" s="263"/>
      <c r="I3" s="263"/>
      <c r="J3" s="288" t="s">
        <v>2</v>
      </c>
      <c r="K3" s="288"/>
      <c r="L3" s="288"/>
    </row>
    <row r="4" s="603" customFormat="1" ht="12" spans="1:12">
      <c r="A4" s="613" t="s">
        <v>3</v>
      </c>
      <c r="B4" s="614" t="s">
        <v>4</v>
      </c>
      <c r="C4" s="614" t="s">
        <v>5</v>
      </c>
      <c r="D4" s="615" t="s">
        <v>6</v>
      </c>
      <c r="E4" s="616" t="s">
        <v>7</v>
      </c>
      <c r="F4" s="617"/>
      <c r="G4" s="618" t="s">
        <v>8</v>
      </c>
      <c r="H4" s="619"/>
      <c r="I4" s="619"/>
      <c r="J4" s="660"/>
      <c r="K4" s="614" t="s">
        <v>9</v>
      </c>
      <c r="L4" s="661" t="s">
        <v>10</v>
      </c>
    </row>
    <row r="5" s="603" customFormat="1" ht="27" customHeight="1" spans="1:12">
      <c r="A5" s="613"/>
      <c r="B5" s="614"/>
      <c r="C5" s="614"/>
      <c r="D5" s="615"/>
      <c r="E5" s="615" t="s">
        <v>11</v>
      </c>
      <c r="F5" s="620" t="s">
        <v>12</v>
      </c>
      <c r="G5" s="621" t="s">
        <v>13</v>
      </c>
      <c r="H5" s="615" t="s">
        <v>11</v>
      </c>
      <c r="I5" s="615" t="s">
        <v>12</v>
      </c>
      <c r="J5" s="615" t="s">
        <v>14</v>
      </c>
      <c r="K5" s="614"/>
      <c r="L5" s="661"/>
    </row>
    <row r="6" s="237" customFormat="1" ht="27" customHeight="1" spans="1:12">
      <c r="A6" s="622"/>
      <c r="B6" s="623" t="s">
        <v>13</v>
      </c>
      <c r="C6" s="623"/>
      <c r="D6" s="624"/>
      <c r="E6" s="624"/>
      <c r="F6" s="624"/>
      <c r="G6" s="625"/>
      <c r="H6" s="625"/>
      <c r="I6" s="625"/>
      <c r="J6" s="624"/>
      <c r="K6" s="623"/>
      <c r="L6" s="88"/>
    </row>
    <row r="7" s="604" customFormat="1" ht="15" customHeight="1" spans="1:12">
      <c r="A7" s="626"/>
      <c r="B7" s="627" t="s">
        <v>15</v>
      </c>
      <c r="C7" s="628"/>
      <c r="D7" s="628">
        <f t="shared" ref="D7:I7" si="0">D8+D10+D253</f>
        <v>50420</v>
      </c>
      <c r="E7" s="628">
        <f t="shared" si="0"/>
        <v>80</v>
      </c>
      <c r="F7" s="628">
        <f t="shared" si="0"/>
        <v>120</v>
      </c>
      <c r="G7" s="628">
        <f t="shared" si="0"/>
        <v>2080</v>
      </c>
      <c r="H7" s="628">
        <f t="shared" si="0"/>
        <v>940</v>
      </c>
      <c r="I7" s="628">
        <f t="shared" si="0"/>
        <v>1140</v>
      </c>
      <c r="J7" s="662"/>
      <c r="K7" s="627"/>
      <c r="L7" s="663"/>
    </row>
    <row r="8" s="18" customFormat="1" ht="15" customHeight="1" spans="1:12">
      <c r="A8" s="88" t="s">
        <v>16</v>
      </c>
      <c r="B8" s="140" t="s">
        <v>49</v>
      </c>
      <c r="C8" s="140"/>
      <c r="D8" s="90">
        <f t="shared" ref="D8:I8" si="1">D9</f>
        <v>48000</v>
      </c>
      <c r="E8" s="90">
        <f t="shared" si="1"/>
        <v>80</v>
      </c>
      <c r="F8" s="90">
        <f t="shared" si="1"/>
        <v>120</v>
      </c>
      <c r="G8" s="90">
        <f t="shared" si="1"/>
        <v>1800</v>
      </c>
      <c r="H8" s="90">
        <f t="shared" si="1"/>
        <v>700</v>
      </c>
      <c r="I8" s="90">
        <f t="shared" si="1"/>
        <v>1100</v>
      </c>
      <c r="J8" s="276"/>
      <c r="K8" s="140"/>
      <c r="L8" s="140"/>
    </row>
    <row r="9" s="18" customFormat="1" ht="271" customHeight="1" spans="1:12">
      <c r="A9" s="88">
        <v>1</v>
      </c>
      <c r="B9" s="629" t="s">
        <v>160</v>
      </c>
      <c r="C9" s="350" t="s">
        <v>161</v>
      </c>
      <c r="D9" s="268">
        <v>48000</v>
      </c>
      <c r="E9" s="268">
        <v>80</v>
      </c>
      <c r="F9" s="90">
        <v>120</v>
      </c>
      <c r="G9" s="90">
        <v>1800</v>
      </c>
      <c r="H9" s="337">
        <v>700</v>
      </c>
      <c r="I9" s="337">
        <v>1100</v>
      </c>
      <c r="J9" s="664" t="s">
        <v>162</v>
      </c>
      <c r="K9" s="140" t="s">
        <v>21</v>
      </c>
      <c r="L9" s="140" t="s">
        <v>163</v>
      </c>
    </row>
    <row r="10" s="18" customFormat="1" ht="15" customHeight="1" spans="1:12">
      <c r="A10" s="88" t="s">
        <v>33</v>
      </c>
      <c r="B10" s="140" t="s">
        <v>17</v>
      </c>
      <c r="C10" s="140"/>
      <c r="D10" s="90">
        <f t="shared" ref="D10:I10" si="2">D11</f>
        <v>1800</v>
      </c>
      <c r="E10" s="90">
        <f t="shared" si="2"/>
        <v>0</v>
      </c>
      <c r="F10" s="90">
        <f t="shared" si="2"/>
        <v>0</v>
      </c>
      <c r="G10" s="90">
        <f t="shared" si="2"/>
        <v>80</v>
      </c>
      <c r="H10" s="90">
        <f t="shared" si="2"/>
        <v>40</v>
      </c>
      <c r="I10" s="90">
        <f t="shared" si="2"/>
        <v>40</v>
      </c>
      <c r="J10" s="276"/>
      <c r="K10" s="140"/>
      <c r="L10" s="140"/>
    </row>
    <row r="11" s="18" customFormat="1" ht="52" customHeight="1" spans="1:12">
      <c r="A11" s="88">
        <v>1</v>
      </c>
      <c r="B11" s="350" t="s">
        <v>18</v>
      </c>
      <c r="C11" s="350" t="s">
        <v>19</v>
      </c>
      <c r="D11" s="90">
        <v>1800</v>
      </c>
      <c r="E11" s="90">
        <v>0</v>
      </c>
      <c r="F11" s="90">
        <v>0</v>
      </c>
      <c r="G11" s="90">
        <v>80</v>
      </c>
      <c r="H11" s="90">
        <v>40</v>
      </c>
      <c r="I11" s="90">
        <v>40</v>
      </c>
      <c r="J11" s="664" t="s">
        <v>164</v>
      </c>
      <c r="K11" s="140" t="s">
        <v>21</v>
      </c>
      <c r="L11" s="140" t="s">
        <v>165</v>
      </c>
    </row>
    <row r="12" s="604" customFormat="1" ht="28" customHeight="1" spans="1:12">
      <c r="A12" s="626"/>
      <c r="B12" s="627" t="s">
        <v>22</v>
      </c>
      <c r="C12" s="628"/>
      <c r="D12" s="630">
        <f t="shared" ref="D12:F12" si="3">D13+D16+D23+D25+D29+D36</f>
        <v>613208.28</v>
      </c>
      <c r="E12" s="630">
        <f t="shared" si="3"/>
        <v>542</v>
      </c>
      <c r="F12" s="630">
        <f t="shared" si="3"/>
        <v>30</v>
      </c>
      <c r="G12" s="630">
        <f t="shared" ref="E12:J12" si="4">G13+G16+G23+G25+G29+G36</f>
        <v>32350</v>
      </c>
      <c r="H12" s="630">
        <f t="shared" si="4"/>
        <v>12940</v>
      </c>
      <c r="I12" s="630">
        <f t="shared" si="4"/>
        <v>19410</v>
      </c>
      <c r="J12" s="630"/>
      <c r="K12" s="627"/>
      <c r="L12" s="663"/>
    </row>
    <row r="13" s="240" customFormat="1" ht="40" customHeight="1" spans="1:12">
      <c r="A13" s="285" t="s">
        <v>16</v>
      </c>
      <c r="B13" s="285" t="s">
        <v>49</v>
      </c>
      <c r="C13" s="285"/>
      <c r="D13" s="631">
        <f t="shared" ref="D13:I13" si="5">D14+D15</f>
        <v>60035</v>
      </c>
      <c r="E13" s="631">
        <f t="shared" si="5"/>
        <v>10</v>
      </c>
      <c r="F13" s="631"/>
      <c r="G13" s="631">
        <f t="shared" si="5"/>
        <v>3025</v>
      </c>
      <c r="H13" s="631">
        <f t="shared" si="5"/>
        <v>1210</v>
      </c>
      <c r="I13" s="631">
        <f t="shared" si="5"/>
        <v>1815</v>
      </c>
      <c r="J13" s="665"/>
      <c r="K13" s="285"/>
      <c r="L13" s="285"/>
    </row>
    <row r="14" s="18" customFormat="1" ht="75" customHeight="1" spans="1:12">
      <c r="A14" s="88">
        <v>1</v>
      </c>
      <c r="B14" s="88" t="s">
        <v>167</v>
      </c>
      <c r="C14" s="304" t="s">
        <v>168</v>
      </c>
      <c r="D14" s="305">
        <v>60000</v>
      </c>
      <c r="E14" s="305"/>
      <c r="F14" s="279"/>
      <c r="G14" s="279">
        <f>H14+I14</f>
        <v>3000</v>
      </c>
      <c r="H14" s="306">
        <v>1200</v>
      </c>
      <c r="I14" s="306">
        <v>1800</v>
      </c>
      <c r="J14" s="280" t="s">
        <v>169</v>
      </c>
      <c r="K14" s="88" t="s">
        <v>25</v>
      </c>
      <c r="L14" s="88"/>
    </row>
    <row r="15" s="18" customFormat="1" ht="50" customHeight="1" spans="1:13">
      <c r="A15" s="88">
        <v>2</v>
      </c>
      <c r="B15" s="632" t="s">
        <v>503</v>
      </c>
      <c r="C15" s="304" t="s">
        <v>171</v>
      </c>
      <c r="D15" s="305">
        <v>35</v>
      </c>
      <c r="E15" s="305">
        <v>10</v>
      </c>
      <c r="F15" s="279"/>
      <c r="G15" s="279">
        <v>25</v>
      </c>
      <c r="H15" s="306">
        <f>G15*0.4</f>
        <v>10</v>
      </c>
      <c r="I15" s="306">
        <f>G15-H15</f>
        <v>15</v>
      </c>
      <c r="J15" s="666" t="s">
        <v>172</v>
      </c>
      <c r="K15" s="88" t="s">
        <v>25</v>
      </c>
      <c r="L15" s="88"/>
      <c r="M15" s="280" t="s">
        <v>173</v>
      </c>
    </row>
    <row r="16" s="240" customFormat="1" ht="41" customHeight="1" spans="1:12">
      <c r="A16" s="285" t="s">
        <v>33</v>
      </c>
      <c r="B16" s="285" t="s">
        <v>17</v>
      </c>
      <c r="C16" s="285"/>
      <c r="D16" s="631">
        <f>SUM(D17:D22)</f>
        <v>10200</v>
      </c>
      <c r="E16" s="631">
        <f>SUM(E17:E22)</f>
        <v>48</v>
      </c>
      <c r="F16" s="631"/>
      <c r="G16" s="631">
        <f>SUM(G17:G22)</f>
        <v>972</v>
      </c>
      <c r="H16" s="631">
        <f>SUM(H17:H22)</f>
        <v>388.8</v>
      </c>
      <c r="I16" s="631">
        <f>SUM(I17:I22)</f>
        <v>583.2</v>
      </c>
      <c r="J16" s="665"/>
      <c r="K16" s="285"/>
      <c r="L16" s="285"/>
    </row>
    <row r="17" s="18" customFormat="1" ht="50" customHeight="1" spans="1:12">
      <c r="A17" s="88">
        <v>1</v>
      </c>
      <c r="B17" s="304" t="s">
        <v>23</v>
      </c>
      <c r="C17" s="304" t="s">
        <v>24</v>
      </c>
      <c r="D17" s="279">
        <v>1400</v>
      </c>
      <c r="E17" s="279"/>
      <c r="F17" s="279"/>
      <c r="G17" s="279">
        <f>H17+I17</f>
        <v>140</v>
      </c>
      <c r="H17" s="279">
        <f>D17*0.1*0.4</f>
        <v>56</v>
      </c>
      <c r="I17" s="279">
        <f>D17*0.1*0.6</f>
        <v>84</v>
      </c>
      <c r="J17" s="280" t="s">
        <v>174</v>
      </c>
      <c r="K17" s="88" t="s">
        <v>25</v>
      </c>
      <c r="L17" s="88"/>
    </row>
    <row r="18" s="18" customFormat="1" ht="50" customHeight="1" spans="1:12">
      <c r="A18" s="88">
        <v>2</v>
      </c>
      <c r="B18" s="633" t="s">
        <v>175</v>
      </c>
      <c r="C18" s="634" t="s">
        <v>176</v>
      </c>
      <c r="D18" s="279">
        <v>2100</v>
      </c>
      <c r="E18" s="279">
        <v>48</v>
      </c>
      <c r="F18" s="279"/>
      <c r="G18" s="279">
        <f>D18*0.1-E18-F18</f>
        <v>162</v>
      </c>
      <c r="H18" s="279">
        <f>G18*0.4</f>
        <v>64.8</v>
      </c>
      <c r="I18" s="279">
        <f>G18*0.6</f>
        <v>97.2</v>
      </c>
      <c r="J18" s="280" t="s">
        <v>174</v>
      </c>
      <c r="K18" s="88" t="s">
        <v>25</v>
      </c>
      <c r="L18" s="88"/>
    </row>
    <row r="19" s="18" customFormat="1" ht="50" customHeight="1" spans="1:12">
      <c r="A19" s="88">
        <v>3</v>
      </c>
      <c r="B19" s="633" t="s">
        <v>26</v>
      </c>
      <c r="C19" s="634" t="s">
        <v>27</v>
      </c>
      <c r="D19" s="279">
        <v>1300</v>
      </c>
      <c r="E19" s="279"/>
      <c r="F19" s="279"/>
      <c r="G19" s="279">
        <f>H19+I19</f>
        <v>130</v>
      </c>
      <c r="H19" s="279">
        <f>D19*0.1*0.4</f>
        <v>52</v>
      </c>
      <c r="I19" s="279">
        <f>D19*0.1*0.6</f>
        <v>78</v>
      </c>
      <c r="J19" s="280" t="s">
        <v>174</v>
      </c>
      <c r="K19" s="88" t="s">
        <v>25</v>
      </c>
      <c r="L19" s="88"/>
    </row>
    <row r="20" s="18" customFormat="1" ht="50" customHeight="1" spans="1:12">
      <c r="A20" s="88">
        <v>4</v>
      </c>
      <c r="B20" s="633" t="s">
        <v>28</v>
      </c>
      <c r="C20" s="634" t="s">
        <v>27</v>
      </c>
      <c r="D20" s="279">
        <v>1300</v>
      </c>
      <c r="E20" s="279"/>
      <c r="F20" s="279"/>
      <c r="G20" s="279">
        <f>H20+I20</f>
        <v>130</v>
      </c>
      <c r="H20" s="279">
        <f>D20*0.1*0.4</f>
        <v>52</v>
      </c>
      <c r="I20" s="279">
        <f>D20*0.1*0.6</f>
        <v>78</v>
      </c>
      <c r="J20" s="280" t="s">
        <v>174</v>
      </c>
      <c r="K20" s="88" t="s">
        <v>25</v>
      </c>
      <c r="L20" s="88"/>
    </row>
    <row r="21" s="18" customFormat="1" ht="50" customHeight="1" spans="1:12">
      <c r="A21" s="88">
        <v>5</v>
      </c>
      <c r="B21" s="633" t="s">
        <v>29</v>
      </c>
      <c r="C21" s="634" t="s">
        <v>30</v>
      </c>
      <c r="D21" s="279">
        <v>2600</v>
      </c>
      <c r="E21" s="279"/>
      <c r="F21" s="279"/>
      <c r="G21" s="279">
        <f>H21+I21</f>
        <v>260</v>
      </c>
      <c r="H21" s="279">
        <f>D21*0.1*0.4</f>
        <v>104</v>
      </c>
      <c r="I21" s="279">
        <f>D21*0.1*0.6</f>
        <v>156</v>
      </c>
      <c r="J21" s="280" t="s">
        <v>174</v>
      </c>
      <c r="K21" s="88" t="s">
        <v>25</v>
      </c>
      <c r="L21" s="88"/>
    </row>
    <row r="22" s="18" customFormat="1" ht="50" customHeight="1" spans="1:12">
      <c r="A22" s="88">
        <v>6</v>
      </c>
      <c r="B22" s="633" t="s">
        <v>31</v>
      </c>
      <c r="C22" s="634" t="s">
        <v>32</v>
      </c>
      <c r="D22" s="279">
        <v>1500</v>
      </c>
      <c r="E22" s="279"/>
      <c r="F22" s="279"/>
      <c r="G22" s="279">
        <f>H22+I22</f>
        <v>150</v>
      </c>
      <c r="H22" s="279">
        <f>D22*0.1*0.4</f>
        <v>60</v>
      </c>
      <c r="I22" s="279">
        <f>D22*0.1*0.6</f>
        <v>90</v>
      </c>
      <c r="J22" s="280" t="s">
        <v>174</v>
      </c>
      <c r="K22" s="88" t="s">
        <v>25</v>
      </c>
      <c r="L22" s="88"/>
    </row>
    <row r="23" s="240" customFormat="1" ht="41" customHeight="1" spans="1:12">
      <c r="A23" s="285" t="s">
        <v>38</v>
      </c>
      <c r="B23" s="410" t="s">
        <v>34</v>
      </c>
      <c r="C23" s="410"/>
      <c r="D23" s="631">
        <f t="shared" ref="D23:I23" si="6">D24</f>
        <v>800</v>
      </c>
      <c r="E23" s="631"/>
      <c r="F23" s="631"/>
      <c r="G23" s="631">
        <f t="shared" si="6"/>
        <v>80</v>
      </c>
      <c r="H23" s="631">
        <f t="shared" si="6"/>
        <v>32</v>
      </c>
      <c r="I23" s="631">
        <f t="shared" si="6"/>
        <v>48</v>
      </c>
      <c r="J23" s="665"/>
      <c r="K23" s="285"/>
      <c r="L23" s="285"/>
    </row>
    <row r="24" s="241" customFormat="1" ht="50" customHeight="1" spans="1:12">
      <c r="A24" s="88">
        <v>1</v>
      </c>
      <c r="B24" s="304" t="s">
        <v>177</v>
      </c>
      <c r="C24" s="304" t="s">
        <v>178</v>
      </c>
      <c r="D24" s="279">
        <v>800</v>
      </c>
      <c r="E24" s="279"/>
      <c r="F24" s="279"/>
      <c r="G24" s="279">
        <f>H24+I24</f>
        <v>80</v>
      </c>
      <c r="H24" s="279">
        <f>D24*0.1*0.4</f>
        <v>32</v>
      </c>
      <c r="I24" s="279">
        <f>D24*0.1*0.6</f>
        <v>48</v>
      </c>
      <c r="J24" s="280" t="s">
        <v>174</v>
      </c>
      <c r="K24" s="88" t="s">
        <v>25</v>
      </c>
      <c r="L24" s="88"/>
    </row>
    <row r="25" s="240" customFormat="1" ht="46" customHeight="1" spans="1:12">
      <c r="A25" s="285" t="s">
        <v>179</v>
      </c>
      <c r="B25" s="635" t="s">
        <v>39</v>
      </c>
      <c r="C25" s="410"/>
      <c r="D25" s="631">
        <f t="shared" ref="D25:I25" si="7">D26+D27+D28</f>
        <v>535413.28</v>
      </c>
      <c r="E25" s="631">
        <f t="shared" si="7"/>
        <v>484</v>
      </c>
      <c r="F25" s="631">
        <f t="shared" si="7"/>
        <v>30</v>
      </c>
      <c r="G25" s="631">
        <f t="shared" si="7"/>
        <v>27000</v>
      </c>
      <c r="H25" s="631">
        <f t="shared" si="7"/>
        <v>10800</v>
      </c>
      <c r="I25" s="631">
        <f t="shared" si="7"/>
        <v>16200</v>
      </c>
      <c r="J25" s="665"/>
      <c r="K25" s="285"/>
      <c r="L25" s="285"/>
    </row>
    <row r="26" s="18" customFormat="1" ht="50" customHeight="1" spans="1:12">
      <c r="A26" s="88">
        <v>1</v>
      </c>
      <c r="B26" s="304" t="s">
        <v>180</v>
      </c>
      <c r="C26" s="304" t="s">
        <v>181</v>
      </c>
      <c r="D26" s="279">
        <v>500000</v>
      </c>
      <c r="E26" s="279"/>
      <c r="F26" s="279">
        <v>30</v>
      </c>
      <c r="G26" s="279">
        <v>25000</v>
      </c>
      <c r="H26" s="279">
        <f t="shared" ref="H26:H28" si="8">G26*0.4</f>
        <v>10000</v>
      </c>
      <c r="I26" s="279">
        <f t="shared" ref="I26:I28" si="9">G26-H26</f>
        <v>15000</v>
      </c>
      <c r="J26" s="280" t="s">
        <v>169</v>
      </c>
      <c r="K26" s="88" t="s">
        <v>25</v>
      </c>
      <c r="L26" s="88"/>
    </row>
    <row r="27" s="18" customFormat="1" ht="50" customHeight="1" spans="1:13">
      <c r="A27" s="88">
        <v>2</v>
      </c>
      <c r="B27" s="304" t="s">
        <v>40</v>
      </c>
      <c r="C27" s="304" t="s">
        <v>41</v>
      </c>
      <c r="D27" s="279">
        <v>22000</v>
      </c>
      <c r="E27" s="279">
        <v>400</v>
      </c>
      <c r="F27" s="279"/>
      <c r="G27" s="279">
        <v>700</v>
      </c>
      <c r="H27" s="279">
        <f t="shared" si="8"/>
        <v>280</v>
      </c>
      <c r="I27" s="279">
        <f t="shared" si="9"/>
        <v>420</v>
      </c>
      <c r="J27" s="280" t="s">
        <v>169</v>
      </c>
      <c r="K27" s="88" t="s">
        <v>25</v>
      </c>
      <c r="L27" s="88"/>
      <c r="M27" s="236" t="s">
        <v>43</v>
      </c>
    </row>
    <row r="28" s="18" customFormat="1" ht="120" spans="1:13">
      <c r="A28" s="88">
        <v>3</v>
      </c>
      <c r="B28" s="304" t="s">
        <v>182</v>
      </c>
      <c r="C28" s="304" t="s">
        <v>183</v>
      </c>
      <c r="D28" s="279">
        <v>13413.28</v>
      </c>
      <c r="E28" s="279">
        <v>84</v>
      </c>
      <c r="F28" s="279"/>
      <c r="G28" s="279">
        <v>1300</v>
      </c>
      <c r="H28" s="279">
        <f t="shared" si="8"/>
        <v>520</v>
      </c>
      <c r="I28" s="279">
        <f t="shared" si="9"/>
        <v>780</v>
      </c>
      <c r="J28" s="280" t="s">
        <v>184</v>
      </c>
      <c r="K28" s="88" t="s">
        <v>25</v>
      </c>
      <c r="L28" s="88"/>
      <c r="M28" s="236" t="s">
        <v>185</v>
      </c>
    </row>
    <row r="29" s="605" customFormat="1" ht="50" customHeight="1" spans="1:12">
      <c r="A29" s="285" t="s">
        <v>186</v>
      </c>
      <c r="B29" s="635" t="s">
        <v>78</v>
      </c>
      <c r="C29" s="410"/>
      <c r="D29" s="631">
        <f t="shared" ref="D29:I29" si="10">D30+D31+D35</f>
        <v>5200</v>
      </c>
      <c r="E29" s="631"/>
      <c r="F29" s="631"/>
      <c r="G29" s="631">
        <f t="shared" si="10"/>
        <v>1090</v>
      </c>
      <c r="H29" s="631">
        <f t="shared" si="10"/>
        <v>436</v>
      </c>
      <c r="I29" s="631">
        <f t="shared" si="10"/>
        <v>654</v>
      </c>
      <c r="J29" s="665"/>
      <c r="K29" s="285"/>
      <c r="L29" s="285"/>
    </row>
    <row r="30" s="18" customFormat="1" ht="50" customHeight="1" spans="1:12">
      <c r="A30" s="88">
        <v>1</v>
      </c>
      <c r="B30" s="304" t="s">
        <v>187</v>
      </c>
      <c r="C30" s="304" t="s">
        <v>188</v>
      </c>
      <c r="D30" s="279">
        <v>700</v>
      </c>
      <c r="E30" s="279"/>
      <c r="F30" s="279"/>
      <c r="G30" s="279">
        <v>700</v>
      </c>
      <c r="H30" s="279">
        <f t="shared" ref="H30:H35" si="11">G30*0.4</f>
        <v>280</v>
      </c>
      <c r="I30" s="279">
        <f t="shared" ref="I30:I35" si="12">G30-H30</f>
        <v>420</v>
      </c>
      <c r="J30" s="280" t="s">
        <v>189</v>
      </c>
      <c r="K30" s="88" t="s">
        <v>25</v>
      </c>
      <c r="L30" s="88"/>
    </row>
    <row r="31" s="18" customFormat="1" ht="50" customHeight="1" spans="1:12">
      <c r="A31" s="88">
        <v>2</v>
      </c>
      <c r="B31" s="304" t="s">
        <v>190</v>
      </c>
      <c r="C31" s="304"/>
      <c r="D31" s="279">
        <f>D32+D33+D34</f>
        <v>3300</v>
      </c>
      <c r="E31" s="279"/>
      <c r="F31" s="279"/>
      <c r="G31" s="279">
        <f>G32+G33+G34</f>
        <v>330</v>
      </c>
      <c r="H31" s="279">
        <f>H32+H33+H34</f>
        <v>132</v>
      </c>
      <c r="I31" s="279">
        <f>I32+I33+I34</f>
        <v>198</v>
      </c>
      <c r="J31" s="280"/>
      <c r="K31" s="88"/>
      <c r="L31" s="88"/>
    </row>
    <row r="32" s="18" customFormat="1" ht="50" customHeight="1" spans="1:12">
      <c r="A32" s="271" t="s">
        <v>191</v>
      </c>
      <c r="B32" s="304" t="s">
        <v>192</v>
      </c>
      <c r="C32" s="304" t="s">
        <v>193</v>
      </c>
      <c r="D32" s="279">
        <v>1200</v>
      </c>
      <c r="E32" s="279"/>
      <c r="F32" s="279"/>
      <c r="G32" s="279">
        <f t="shared" ref="G32:G34" si="13">D32*0.1</f>
        <v>120</v>
      </c>
      <c r="H32" s="279">
        <f t="shared" si="11"/>
        <v>48</v>
      </c>
      <c r="I32" s="279">
        <f t="shared" si="12"/>
        <v>72</v>
      </c>
      <c r="J32" s="280" t="s">
        <v>174</v>
      </c>
      <c r="K32" s="88" t="s">
        <v>25</v>
      </c>
      <c r="L32" s="88"/>
    </row>
    <row r="33" s="18" customFormat="1" ht="50" customHeight="1" spans="1:12">
      <c r="A33" s="271" t="s">
        <v>194</v>
      </c>
      <c r="B33" s="304" t="s">
        <v>195</v>
      </c>
      <c r="C33" s="304" t="s">
        <v>193</v>
      </c>
      <c r="D33" s="279">
        <v>1100</v>
      </c>
      <c r="E33" s="279"/>
      <c r="F33" s="279"/>
      <c r="G33" s="279">
        <f t="shared" si="13"/>
        <v>110</v>
      </c>
      <c r="H33" s="279">
        <f t="shared" si="11"/>
        <v>44</v>
      </c>
      <c r="I33" s="279">
        <f t="shared" si="12"/>
        <v>66</v>
      </c>
      <c r="J33" s="280" t="s">
        <v>174</v>
      </c>
      <c r="K33" s="88" t="s">
        <v>25</v>
      </c>
      <c r="L33" s="88"/>
    </row>
    <row r="34" s="18" customFormat="1" ht="50" customHeight="1" spans="1:12">
      <c r="A34" s="271" t="s">
        <v>196</v>
      </c>
      <c r="B34" s="304" t="s">
        <v>197</v>
      </c>
      <c r="C34" s="304" t="s">
        <v>193</v>
      </c>
      <c r="D34" s="279">
        <v>1000</v>
      </c>
      <c r="E34" s="279"/>
      <c r="F34" s="279"/>
      <c r="G34" s="279">
        <f t="shared" si="13"/>
        <v>100</v>
      </c>
      <c r="H34" s="279">
        <f t="shared" si="11"/>
        <v>40</v>
      </c>
      <c r="I34" s="279">
        <f t="shared" si="12"/>
        <v>60</v>
      </c>
      <c r="J34" s="280" t="s">
        <v>174</v>
      </c>
      <c r="K34" s="88" t="s">
        <v>25</v>
      </c>
      <c r="L34" s="88"/>
    </row>
    <row r="35" s="18" customFormat="1" ht="50" customHeight="1" spans="1:12">
      <c r="A35" s="271" t="s">
        <v>198</v>
      </c>
      <c r="B35" s="304" t="s">
        <v>199</v>
      </c>
      <c r="C35" s="304" t="s">
        <v>199</v>
      </c>
      <c r="D35" s="279">
        <v>1200</v>
      </c>
      <c r="E35" s="279"/>
      <c r="F35" s="279"/>
      <c r="G35" s="279">
        <v>60</v>
      </c>
      <c r="H35" s="279">
        <f t="shared" si="11"/>
        <v>24</v>
      </c>
      <c r="I35" s="279">
        <f t="shared" si="12"/>
        <v>36</v>
      </c>
      <c r="J35" s="280" t="s">
        <v>86</v>
      </c>
      <c r="K35" s="88" t="s">
        <v>25</v>
      </c>
      <c r="L35" s="88"/>
    </row>
    <row r="36" s="240" customFormat="1" ht="50" customHeight="1" spans="1:12">
      <c r="A36" s="285" t="s">
        <v>200</v>
      </c>
      <c r="B36" s="410" t="s">
        <v>92</v>
      </c>
      <c r="C36" s="636"/>
      <c r="D36" s="631">
        <f t="shared" ref="D36:I36" si="14">D37+D38+D39</f>
        <v>1560</v>
      </c>
      <c r="E36" s="631"/>
      <c r="F36" s="631"/>
      <c r="G36" s="631">
        <f t="shared" si="14"/>
        <v>183</v>
      </c>
      <c r="H36" s="631">
        <f t="shared" si="14"/>
        <v>73.2</v>
      </c>
      <c r="I36" s="631">
        <f t="shared" si="14"/>
        <v>109.8</v>
      </c>
      <c r="J36" s="665"/>
      <c r="K36" s="285"/>
      <c r="L36" s="285"/>
    </row>
    <row r="37" s="18" customFormat="1" ht="50" customHeight="1" spans="1:12">
      <c r="A37" s="88">
        <v>1</v>
      </c>
      <c r="B37" s="304" t="s">
        <v>201</v>
      </c>
      <c r="C37" s="304" t="s">
        <v>202</v>
      </c>
      <c r="D37" s="279">
        <v>1300</v>
      </c>
      <c r="E37" s="279"/>
      <c r="F37" s="279"/>
      <c r="G37" s="279">
        <f>D37*0.1</f>
        <v>130</v>
      </c>
      <c r="H37" s="279">
        <f>G37*0.4</f>
        <v>52</v>
      </c>
      <c r="I37" s="279">
        <f>G37-H37</f>
        <v>78</v>
      </c>
      <c r="J37" s="280" t="s">
        <v>86</v>
      </c>
      <c r="K37" s="88" t="s">
        <v>25</v>
      </c>
      <c r="L37" s="462"/>
    </row>
    <row r="38" ht="50" customHeight="1" spans="1:12">
      <c r="A38" s="88">
        <v>2</v>
      </c>
      <c r="B38" s="304" t="s">
        <v>203</v>
      </c>
      <c r="C38" s="304" t="s">
        <v>204</v>
      </c>
      <c r="D38" s="279">
        <v>230</v>
      </c>
      <c r="E38" s="279"/>
      <c r="F38" s="279"/>
      <c r="G38" s="279">
        <v>23</v>
      </c>
      <c r="H38" s="279">
        <f>G38*0.4</f>
        <v>9.2</v>
      </c>
      <c r="I38" s="279">
        <f>G38-H38</f>
        <v>13.8</v>
      </c>
      <c r="J38" s="280" t="s">
        <v>86</v>
      </c>
      <c r="K38" s="88" t="s">
        <v>25</v>
      </c>
      <c r="L38" s="667"/>
    </row>
    <row r="39" s="478" customFormat="1" ht="51" customHeight="1" spans="1:12">
      <c r="A39" s="88">
        <v>3</v>
      </c>
      <c r="B39" s="632" t="s">
        <v>504</v>
      </c>
      <c r="C39" s="304" t="s">
        <v>206</v>
      </c>
      <c r="D39" s="305">
        <v>30</v>
      </c>
      <c r="E39" s="305"/>
      <c r="F39" s="279"/>
      <c r="G39" s="279">
        <v>30</v>
      </c>
      <c r="H39" s="306">
        <f>G39*0.4</f>
        <v>12</v>
      </c>
      <c r="I39" s="306">
        <f>G39-H39</f>
        <v>18</v>
      </c>
      <c r="J39" s="632" t="s">
        <v>172</v>
      </c>
      <c r="K39" s="88" t="s">
        <v>25</v>
      </c>
      <c r="L39" s="88"/>
    </row>
    <row r="40" s="606" customFormat="1" ht="20" customHeight="1" spans="1:14">
      <c r="A40" s="339"/>
      <c r="B40" s="637" t="s">
        <v>44</v>
      </c>
      <c r="C40" s="638"/>
      <c r="D40" s="639"/>
      <c r="E40" s="639"/>
      <c r="F40" s="640"/>
      <c r="G40" s="640"/>
      <c r="J40" s="637"/>
      <c r="K40" s="339"/>
      <c r="L40" s="339"/>
      <c r="N40" s="668"/>
    </row>
    <row r="41" s="478" customFormat="1" spans="1:14">
      <c r="A41" s="641" t="s">
        <v>38</v>
      </c>
      <c r="B41" s="642" t="s">
        <v>34</v>
      </c>
      <c r="C41" s="642"/>
      <c r="D41" s="643">
        <v>1500</v>
      </c>
      <c r="E41" s="643"/>
      <c r="F41" s="643"/>
      <c r="G41" s="643">
        <v>75</v>
      </c>
      <c r="H41" s="643">
        <v>75</v>
      </c>
      <c r="I41" s="643"/>
      <c r="J41" s="669"/>
      <c r="K41" s="670"/>
      <c r="L41" s="670"/>
      <c r="M41" s="1"/>
      <c r="N41" s="1"/>
    </row>
    <row r="42" s="478" customFormat="1" ht="142.5" spans="1:14">
      <c r="A42" s="644">
        <v>1</v>
      </c>
      <c r="B42" s="645" t="s">
        <v>207</v>
      </c>
      <c r="C42" s="645" t="s">
        <v>208</v>
      </c>
      <c r="D42" s="646">
        <v>1500</v>
      </c>
      <c r="E42" s="646">
        <v>0</v>
      </c>
      <c r="F42" s="646">
        <v>0</v>
      </c>
      <c r="G42" s="646">
        <v>75</v>
      </c>
      <c r="H42" s="646">
        <v>75</v>
      </c>
      <c r="I42" s="646">
        <v>0</v>
      </c>
      <c r="J42" s="671" t="s">
        <v>209</v>
      </c>
      <c r="K42" s="672" t="s">
        <v>47</v>
      </c>
      <c r="L42" s="672" t="s">
        <v>165</v>
      </c>
      <c r="M42" s="1"/>
      <c r="N42" s="1"/>
    </row>
    <row r="43" s="478" customFormat="1" ht="59" customHeight="1" spans="1:14">
      <c r="A43" s="641" t="s">
        <v>186</v>
      </c>
      <c r="B43" s="647" t="s">
        <v>78</v>
      </c>
      <c r="C43" s="642"/>
      <c r="D43" s="643">
        <f>D44+D45</f>
        <v>219.015</v>
      </c>
      <c r="E43" s="643"/>
      <c r="F43" s="643"/>
      <c r="G43" s="643">
        <v>219</v>
      </c>
      <c r="H43" s="643">
        <f>H44+H45</f>
        <v>219.015</v>
      </c>
      <c r="I43" s="643"/>
      <c r="J43" s="669"/>
      <c r="K43" s="670"/>
      <c r="L43" s="670"/>
      <c r="M43" s="1"/>
      <c r="N43" s="1"/>
    </row>
    <row r="44" s="478" customFormat="1" ht="59" customHeight="1" spans="1:14">
      <c r="A44" s="641">
        <v>1</v>
      </c>
      <c r="B44" s="163" t="s">
        <v>210</v>
      </c>
      <c r="C44" s="642" t="s">
        <v>211</v>
      </c>
      <c r="D44" s="163">
        <v>150</v>
      </c>
      <c r="E44" s="643">
        <v>0</v>
      </c>
      <c r="F44" s="643">
        <v>0</v>
      </c>
      <c r="G44" s="163">
        <v>150</v>
      </c>
      <c r="H44" s="163">
        <v>150</v>
      </c>
      <c r="I44" s="643">
        <v>0</v>
      </c>
      <c r="J44" s="669" t="s">
        <v>212</v>
      </c>
      <c r="K44" s="163" t="s">
        <v>213</v>
      </c>
      <c r="L44" s="670"/>
      <c r="M44" s="1"/>
      <c r="N44" s="1"/>
    </row>
    <row r="45" s="478" customFormat="1" ht="59" customHeight="1" spans="1:14">
      <c r="A45" s="641">
        <v>2</v>
      </c>
      <c r="B45" s="163" t="s">
        <v>214</v>
      </c>
      <c r="C45" s="642" t="s">
        <v>211</v>
      </c>
      <c r="D45" s="163">
        <v>69.015</v>
      </c>
      <c r="E45" s="643">
        <v>0</v>
      </c>
      <c r="F45" s="643">
        <v>0</v>
      </c>
      <c r="G45" s="163">
        <v>69.015</v>
      </c>
      <c r="H45" s="163">
        <v>69.015</v>
      </c>
      <c r="I45" s="643">
        <v>0</v>
      </c>
      <c r="J45" s="669" t="s">
        <v>212</v>
      </c>
      <c r="K45" s="163" t="s">
        <v>213</v>
      </c>
      <c r="L45" s="670"/>
      <c r="M45" s="1"/>
      <c r="N45" s="1"/>
    </row>
    <row r="46" s="478" customFormat="1" ht="59" customHeight="1" spans="1:14">
      <c r="A46" s="641" t="s">
        <v>200</v>
      </c>
      <c r="B46" s="642" t="s">
        <v>92</v>
      </c>
      <c r="C46" s="648"/>
      <c r="D46" s="649">
        <v>200.311</v>
      </c>
      <c r="E46" s="643"/>
      <c r="F46" s="643"/>
      <c r="G46" s="649">
        <v>200.311</v>
      </c>
      <c r="H46" s="649">
        <v>200.311</v>
      </c>
      <c r="I46" s="643"/>
      <c r="J46" s="669"/>
      <c r="K46" s="670"/>
      <c r="L46" s="670"/>
      <c r="M46" s="1"/>
      <c r="N46" s="1"/>
    </row>
    <row r="47" s="478" customFormat="1" ht="59" customHeight="1" spans="1:14">
      <c r="A47" s="650">
        <v>1</v>
      </c>
      <c r="B47" s="163" t="s">
        <v>216</v>
      </c>
      <c r="C47" s="163" t="s">
        <v>217</v>
      </c>
      <c r="D47" s="649">
        <v>200.311</v>
      </c>
      <c r="E47" s="643"/>
      <c r="F47" s="643"/>
      <c r="G47" s="649">
        <v>200.311</v>
      </c>
      <c r="H47" s="649">
        <v>200.311</v>
      </c>
      <c r="I47" s="643"/>
      <c r="J47" s="163" t="s">
        <v>217</v>
      </c>
      <c r="K47" s="163" t="s">
        <v>213</v>
      </c>
      <c r="L47" s="670"/>
      <c r="M47" s="1"/>
      <c r="N47" s="1"/>
    </row>
    <row r="48" s="554" customFormat="1" ht="15" customHeight="1" spans="1:12">
      <c r="A48" s="651"/>
      <c r="B48" s="652" t="s">
        <v>48</v>
      </c>
      <c r="C48" s="653"/>
      <c r="D48" s="654">
        <f t="shared" ref="D48:I48" si="15">SUM(D49+D51+D62+D65+D67+D70)</f>
        <v>70201.7556</v>
      </c>
      <c r="E48" s="654">
        <f t="shared" si="15"/>
        <v>128</v>
      </c>
      <c r="F48" s="654">
        <f t="shared" si="15"/>
        <v>0</v>
      </c>
      <c r="G48" s="654">
        <f t="shared" si="15"/>
        <v>5236.2</v>
      </c>
      <c r="H48" s="654">
        <f t="shared" si="15"/>
        <v>2136.48</v>
      </c>
      <c r="I48" s="654">
        <f t="shared" si="15"/>
        <v>3099.72</v>
      </c>
      <c r="J48" s="673"/>
      <c r="K48" s="652"/>
      <c r="L48" s="674"/>
    </row>
    <row r="49" s="240" customFormat="1" ht="15" customHeight="1" spans="1:12">
      <c r="A49" s="285" t="s">
        <v>16</v>
      </c>
      <c r="B49" s="286" t="s">
        <v>49</v>
      </c>
      <c r="C49" s="286"/>
      <c r="D49" s="287">
        <f t="shared" ref="D49:I49" si="16">SUM(D50)</f>
        <v>15000</v>
      </c>
      <c r="E49" s="287">
        <f t="shared" si="16"/>
        <v>0</v>
      </c>
      <c r="F49" s="287">
        <f t="shared" si="16"/>
        <v>0</v>
      </c>
      <c r="G49" s="287">
        <f t="shared" si="16"/>
        <v>1500</v>
      </c>
      <c r="H49" s="287">
        <f t="shared" si="16"/>
        <v>600</v>
      </c>
      <c r="I49" s="287">
        <f t="shared" si="16"/>
        <v>900</v>
      </c>
      <c r="J49" s="675"/>
      <c r="K49" s="286"/>
      <c r="L49" s="286"/>
    </row>
    <row r="50" s="18" customFormat="1" ht="72" customHeight="1" spans="1:12">
      <c r="A50" s="88">
        <v>1</v>
      </c>
      <c r="B50" s="88" t="s">
        <v>50</v>
      </c>
      <c r="C50" s="304" t="s">
        <v>51</v>
      </c>
      <c r="D50" s="305">
        <v>15000</v>
      </c>
      <c r="E50" s="305">
        <v>0</v>
      </c>
      <c r="F50" s="279">
        <v>0</v>
      </c>
      <c r="G50" s="279">
        <f>D50*0.1</f>
        <v>1500</v>
      </c>
      <c r="H50" s="279">
        <f>G50*0.4</f>
        <v>600</v>
      </c>
      <c r="I50" s="279">
        <f>G50*0.6</f>
        <v>900</v>
      </c>
      <c r="J50" s="280" t="s">
        <v>52</v>
      </c>
      <c r="K50" s="280" t="s">
        <v>53</v>
      </c>
      <c r="L50" s="88"/>
    </row>
    <row r="51" s="240" customFormat="1" ht="15" customHeight="1" spans="1:12">
      <c r="A51" s="285" t="s">
        <v>33</v>
      </c>
      <c r="B51" s="286" t="s">
        <v>17</v>
      </c>
      <c r="C51" s="286"/>
      <c r="D51" s="287">
        <f t="shared" ref="D51:I51" si="17">SUM(D52:D61)</f>
        <v>18985.5456</v>
      </c>
      <c r="E51" s="287">
        <f t="shared" si="17"/>
        <v>0</v>
      </c>
      <c r="F51" s="287">
        <f t="shared" si="17"/>
        <v>0</v>
      </c>
      <c r="G51" s="287">
        <f t="shared" si="17"/>
        <v>1406.2</v>
      </c>
      <c r="H51" s="287">
        <f t="shared" si="17"/>
        <v>562.48</v>
      </c>
      <c r="I51" s="287">
        <f t="shared" si="17"/>
        <v>843.72</v>
      </c>
      <c r="J51" s="675"/>
      <c r="K51" s="286"/>
      <c r="L51" s="286"/>
    </row>
    <row r="52" s="18" customFormat="1" ht="42.6" customHeight="1" spans="1:12">
      <c r="A52" s="88">
        <v>1</v>
      </c>
      <c r="B52" s="308" t="s">
        <v>218</v>
      </c>
      <c r="C52" s="655" t="s">
        <v>505</v>
      </c>
      <c r="D52" s="656">
        <v>1264</v>
      </c>
      <c r="E52" s="309">
        <v>0</v>
      </c>
      <c r="F52" s="309">
        <v>0</v>
      </c>
      <c r="G52" s="279">
        <v>100</v>
      </c>
      <c r="H52" s="309">
        <v>40</v>
      </c>
      <c r="I52" s="309">
        <v>60</v>
      </c>
      <c r="J52" s="366" t="s">
        <v>220</v>
      </c>
      <c r="K52" s="345" t="s">
        <v>53</v>
      </c>
      <c r="L52" s="88" t="s">
        <v>165</v>
      </c>
    </row>
    <row r="53" s="18" customFormat="1" ht="46.2" customHeight="1" spans="1:12">
      <c r="A53" s="88">
        <v>2</v>
      </c>
      <c r="B53" s="308" t="s">
        <v>221</v>
      </c>
      <c r="C53" s="655" t="s">
        <v>505</v>
      </c>
      <c r="D53" s="656">
        <v>1264</v>
      </c>
      <c r="E53" s="309">
        <v>0</v>
      </c>
      <c r="F53" s="309">
        <v>0</v>
      </c>
      <c r="G53" s="279">
        <v>100</v>
      </c>
      <c r="H53" s="309">
        <v>40</v>
      </c>
      <c r="I53" s="309">
        <v>60</v>
      </c>
      <c r="J53" s="366" t="s">
        <v>220</v>
      </c>
      <c r="K53" s="345" t="s">
        <v>53</v>
      </c>
      <c r="L53" s="88" t="s">
        <v>165</v>
      </c>
    </row>
    <row r="54" s="18" customFormat="1" ht="42.6" customHeight="1" spans="1:12">
      <c r="A54" s="88">
        <v>3</v>
      </c>
      <c r="B54" s="308" t="s">
        <v>222</v>
      </c>
      <c r="C54" s="655" t="s">
        <v>505</v>
      </c>
      <c r="D54" s="309">
        <v>1959</v>
      </c>
      <c r="E54" s="309">
        <v>0</v>
      </c>
      <c r="F54" s="309"/>
      <c r="G54" s="279">
        <v>200</v>
      </c>
      <c r="H54" s="309">
        <v>80</v>
      </c>
      <c r="I54" s="309">
        <v>120</v>
      </c>
      <c r="J54" s="366" t="s">
        <v>220</v>
      </c>
      <c r="K54" s="345" t="s">
        <v>53</v>
      </c>
      <c r="L54" s="88"/>
    </row>
    <row r="55" s="18" customFormat="1" ht="44.4" customHeight="1" spans="1:12">
      <c r="A55" s="88">
        <v>4</v>
      </c>
      <c r="B55" s="308" t="s">
        <v>223</v>
      </c>
      <c r="C55" s="655" t="s">
        <v>505</v>
      </c>
      <c r="D55" s="309">
        <v>2736</v>
      </c>
      <c r="E55" s="309">
        <v>0</v>
      </c>
      <c r="F55" s="309">
        <v>0</v>
      </c>
      <c r="G55" s="279">
        <v>180</v>
      </c>
      <c r="H55" s="309">
        <v>72</v>
      </c>
      <c r="I55" s="309">
        <v>108</v>
      </c>
      <c r="J55" s="366" t="s">
        <v>220</v>
      </c>
      <c r="K55" s="345" t="s">
        <v>53</v>
      </c>
      <c r="L55" s="88"/>
    </row>
    <row r="56" s="18" customFormat="1" ht="42" customHeight="1" spans="1:12">
      <c r="A56" s="88">
        <v>5</v>
      </c>
      <c r="B56" s="308" t="s">
        <v>224</v>
      </c>
      <c r="C56" s="655" t="s">
        <v>505</v>
      </c>
      <c r="D56" s="309">
        <v>2842</v>
      </c>
      <c r="E56" s="309">
        <v>0</v>
      </c>
      <c r="F56" s="309">
        <v>0</v>
      </c>
      <c r="G56" s="279">
        <v>195</v>
      </c>
      <c r="H56" s="309">
        <v>78</v>
      </c>
      <c r="I56" s="309">
        <v>117</v>
      </c>
      <c r="J56" s="366" t="s">
        <v>220</v>
      </c>
      <c r="K56" s="345" t="s">
        <v>53</v>
      </c>
      <c r="L56" s="88"/>
    </row>
    <row r="57" s="18" customFormat="1" ht="44.4" customHeight="1" spans="1:12">
      <c r="A57" s="88">
        <v>6</v>
      </c>
      <c r="B57" s="308" t="s">
        <v>225</v>
      </c>
      <c r="C57" s="655" t="s">
        <v>505</v>
      </c>
      <c r="D57" s="309">
        <v>1950</v>
      </c>
      <c r="E57" s="309">
        <v>0</v>
      </c>
      <c r="F57" s="309">
        <v>0</v>
      </c>
      <c r="G57" s="279">
        <v>200</v>
      </c>
      <c r="H57" s="309">
        <v>80</v>
      </c>
      <c r="I57" s="309">
        <v>120</v>
      </c>
      <c r="J57" s="366" t="s">
        <v>220</v>
      </c>
      <c r="K57" s="345" t="s">
        <v>53</v>
      </c>
      <c r="L57" s="88"/>
    </row>
    <row r="58" s="18" customFormat="1" ht="75" customHeight="1" spans="1:12">
      <c r="A58" s="88">
        <v>7</v>
      </c>
      <c r="B58" s="308" t="s">
        <v>226</v>
      </c>
      <c r="C58" s="308" t="s">
        <v>227</v>
      </c>
      <c r="D58" s="308">
        <v>4580</v>
      </c>
      <c r="E58" s="309">
        <v>0</v>
      </c>
      <c r="F58" s="309">
        <v>0</v>
      </c>
      <c r="G58" s="309">
        <v>300</v>
      </c>
      <c r="H58" s="309">
        <v>120</v>
      </c>
      <c r="I58" s="309">
        <v>180</v>
      </c>
      <c r="J58" s="366" t="s">
        <v>220</v>
      </c>
      <c r="K58" s="345" t="s">
        <v>53</v>
      </c>
      <c r="L58" s="88"/>
    </row>
    <row r="59" s="18" customFormat="1" ht="93.6" customHeight="1" spans="1:12">
      <c r="A59" s="88">
        <v>8</v>
      </c>
      <c r="B59" s="308" t="s">
        <v>228</v>
      </c>
      <c r="C59" s="308" t="s">
        <v>229</v>
      </c>
      <c r="D59" s="308">
        <v>928</v>
      </c>
      <c r="E59" s="309"/>
      <c r="F59" s="309"/>
      <c r="G59" s="366">
        <v>41.2</v>
      </c>
      <c r="H59" s="366">
        <v>16.48</v>
      </c>
      <c r="I59" s="366">
        <v>24.72</v>
      </c>
      <c r="J59" s="366" t="s">
        <v>230</v>
      </c>
      <c r="K59" s="345" t="s">
        <v>53</v>
      </c>
      <c r="L59" s="88"/>
    </row>
    <row r="60" s="18" customFormat="1" ht="35.1" customHeight="1" spans="1:12">
      <c r="A60" s="88">
        <v>9</v>
      </c>
      <c r="B60" s="308" t="s">
        <v>231</v>
      </c>
      <c r="C60" s="308" t="s">
        <v>232</v>
      </c>
      <c r="D60" s="308">
        <v>1078.0456</v>
      </c>
      <c r="E60" s="309"/>
      <c r="F60" s="309"/>
      <c r="G60" s="309">
        <v>60</v>
      </c>
      <c r="H60" s="309">
        <v>24</v>
      </c>
      <c r="I60" s="309">
        <v>36</v>
      </c>
      <c r="J60" s="366" t="s">
        <v>233</v>
      </c>
      <c r="K60" s="345" t="s">
        <v>53</v>
      </c>
      <c r="L60" s="88"/>
    </row>
    <row r="61" s="18" customFormat="1" ht="35.1" customHeight="1" spans="1:12">
      <c r="A61" s="88">
        <v>10</v>
      </c>
      <c r="B61" s="308" t="s">
        <v>506</v>
      </c>
      <c r="C61" s="308" t="s">
        <v>249</v>
      </c>
      <c r="D61" s="308">
        <v>384.5</v>
      </c>
      <c r="E61" s="309"/>
      <c r="F61" s="309"/>
      <c r="G61" s="309">
        <v>30</v>
      </c>
      <c r="H61" s="309">
        <v>12</v>
      </c>
      <c r="I61" s="309">
        <v>18</v>
      </c>
      <c r="J61" s="366" t="s">
        <v>233</v>
      </c>
      <c r="K61" s="345" t="s">
        <v>53</v>
      </c>
      <c r="L61" s="88"/>
    </row>
    <row r="62" s="240" customFormat="1" ht="21" customHeight="1" spans="1:12">
      <c r="A62" s="285" t="s">
        <v>38</v>
      </c>
      <c r="B62" s="307" t="s">
        <v>34</v>
      </c>
      <c r="C62" s="307"/>
      <c r="D62" s="287">
        <f t="shared" ref="D62:I62" si="18">SUM(D63:D64)</f>
        <v>1870</v>
      </c>
      <c r="E62" s="287">
        <f t="shared" si="18"/>
        <v>0</v>
      </c>
      <c r="F62" s="287">
        <f t="shared" si="18"/>
        <v>0</v>
      </c>
      <c r="G62" s="287">
        <f t="shared" si="18"/>
        <v>140</v>
      </c>
      <c r="H62" s="287">
        <f t="shared" si="18"/>
        <v>98</v>
      </c>
      <c r="I62" s="287">
        <f t="shared" si="18"/>
        <v>42</v>
      </c>
      <c r="J62" s="675"/>
      <c r="K62" s="286"/>
      <c r="L62" s="286"/>
    </row>
    <row r="63" s="18" customFormat="1" ht="81" customHeight="1" spans="1:12">
      <c r="A63" s="88">
        <v>1</v>
      </c>
      <c r="B63" s="304" t="s">
        <v>234</v>
      </c>
      <c r="C63" s="304" t="s">
        <v>235</v>
      </c>
      <c r="D63" s="279">
        <v>870</v>
      </c>
      <c r="E63" s="279"/>
      <c r="F63" s="279"/>
      <c r="G63" s="279">
        <v>70</v>
      </c>
      <c r="H63" s="279">
        <v>28</v>
      </c>
      <c r="I63" s="279">
        <v>42</v>
      </c>
      <c r="J63" s="280" t="s">
        <v>236</v>
      </c>
      <c r="K63" s="88" t="s">
        <v>237</v>
      </c>
      <c r="L63" s="88" t="s">
        <v>165</v>
      </c>
    </row>
    <row r="64" s="18" customFormat="1" ht="102" customHeight="1" spans="1:12">
      <c r="A64" s="657">
        <v>2</v>
      </c>
      <c r="B64" s="658" t="s">
        <v>238</v>
      </c>
      <c r="C64" s="658" t="s">
        <v>239</v>
      </c>
      <c r="D64" s="659">
        <v>1000</v>
      </c>
      <c r="E64" s="659">
        <v>0</v>
      </c>
      <c r="F64" s="659">
        <v>0</v>
      </c>
      <c r="G64" s="659">
        <v>70</v>
      </c>
      <c r="H64" s="659">
        <v>70</v>
      </c>
      <c r="I64" s="659">
        <v>0</v>
      </c>
      <c r="J64" s="676" t="s">
        <v>240</v>
      </c>
      <c r="K64" s="657" t="s">
        <v>53</v>
      </c>
      <c r="L64" s="657" t="s">
        <v>165</v>
      </c>
    </row>
    <row r="65" s="240" customFormat="1" ht="15" customHeight="1" spans="1:12">
      <c r="A65" s="285" t="s">
        <v>179</v>
      </c>
      <c r="B65" s="677" t="s">
        <v>39</v>
      </c>
      <c r="C65" s="410"/>
      <c r="D65" s="631">
        <f t="shared" ref="D65:I65" si="19">SUM(D66)</f>
        <v>23946.21</v>
      </c>
      <c r="E65" s="631">
        <f t="shared" si="19"/>
        <v>100</v>
      </c>
      <c r="F65" s="631">
        <f t="shared" si="19"/>
        <v>0</v>
      </c>
      <c r="G65" s="631">
        <f t="shared" si="19"/>
        <v>1000</v>
      </c>
      <c r="H65" s="631">
        <f t="shared" si="19"/>
        <v>400</v>
      </c>
      <c r="I65" s="631">
        <f t="shared" si="19"/>
        <v>600</v>
      </c>
      <c r="J65" s="665"/>
      <c r="K65" s="285"/>
      <c r="L65" s="285"/>
    </row>
    <row r="66" s="18" customFormat="1" ht="67.2" customHeight="1" spans="1:12">
      <c r="A66" s="88">
        <v>1</v>
      </c>
      <c r="B66" s="304" t="s">
        <v>241</v>
      </c>
      <c r="C66" s="304" t="s">
        <v>242</v>
      </c>
      <c r="D66" s="279">
        <v>23946.21</v>
      </c>
      <c r="E66" s="279">
        <v>100</v>
      </c>
      <c r="F66" s="279">
        <v>0</v>
      </c>
      <c r="G66" s="279">
        <v>1000</v>
      </c>
      <c r="H66" s="279">
        <v>400</v>
      </c>
      <c r="I66" s="279">
        <v>600</v>
      </c>
      <c r="J66" s="280" t="s">
        <v>220</v>
      </c>
      <c r="K66" s="88" t="s">
        <v>53</v>
      </c>
      <c r="L66" s="88" t="s">
        <v>165</v>
      </c>
    </row>
    <row r="67" s="240" customFormat="1" ht="21.6" customHeight="1" spans="1:12">
      <c r="A67" s="285" t="s">
        <v>186</v>
      </c>
      <c r="B67" s="677" t="s">
        <v>78</v>
      </c>
      <c r="C67" s="410"/>
      <c r="D67" s="631">
        <f t="shared" ref="D67:I67" si="20">SUM(D68:D69)</f>
        <v>1550</v>
      </c>
      <c r="E67" s="631">
        <f t="shared" si="20"/>
        <v>28</v>
      </c>
      <c r="F67" s="631">
        <f t="shared" si="20"/>
        <v>0</v>
      </c>
      <c r="G67" s="631">
        <f t="shared" si="20"/>
        <v>300</v>
      </c>
      <c r="H67" s="631">
        <f t="shared" si="20"/>
        <v>120</v>
      </c>
      <c r="I67" s="631">
        <f t="shared" si="20"/>
        <v>180</v>
      </c>
      <c r="J67" s="665"/>
      <c r="K67" s="285"/>
      <c r="L67" s="285"/>
    </row>
    <row r="68" s="18" customFormat="1" ht="48.75" customHeight="1" spans="1:12">
      <c r="A68" s="88">
        <v>1</v>
      </c>
      <c r="B68" s="87" t="s">
        <v>243</v>
      </c>
      <c r="C68" s="304" t="s">
        <v>244</v>
      </c>
      <c r="D68" s="279">
        <v>1350</v>
      </c>
      <c r="E68" s="279">
        <v>28</v>
      </c>
      <c r="F68" s="279">
        <v>0</v>
      </c>
      <c r="G68" s="279">
        <v>100</v>
      </c>
      <c r="H68" s="279">
        <v>40</v>
      </c>
      <c r="I68" s="279">
        <v>60</v>
      </c>
      <c r="J68" s="280" t="s">
        <v>220</v>
      </c>
      <c r="K68" s="88" t="s">
        <v>53</v>
      </c>
      <c r="L68" s="88" t="s">
        <v>165</v>
      </c>
    </row>
    <row r="69" s="18" customFormat="1" ht="39.9" customHeight="1" spans="1:12">
      <c r="A69" s="88">
        <v>2</v>
      </c>
      <c r="B69" s="304" t="s">
        <v>245</v>
      </c>
      <c r="C69" s="304" t="s">
        <v>246</v>
      </c>
      <c r="D69" s="279">
        <v>200</v>
      </c>
      <c r="E69" s="279">
        <v>0</v>
      </c>
      <c r="F69" s="279">
        <v>0</v>
      </c>
      <c r="G69" s="279">
        <v>200</v>
      </c>
      <c r="H69" s="279">
        <v>80</v>
      </c>
      <c r="I69" s="279">
        <v>120</v>
      </c>
      <c r="J69" s="280" t="s">
        <v>247</v>
      </c>
      <c r="K69" s="88" t="s">
        <v>53</v>
      </c>
      <c r="L69" s="88" t="s">
        <v>165</v>
      </c>
    </row>
    <row r="70" s="240" customFormat="1" ht="15" customHeight="1" spans="1:12">
      <c r="A70" s="285" t="s">
        <v>200</v>
      </c>
      <c r="B70" s="410" t="s">
        <v>92</v>
      </c>
      <c r="C70" s="636"/>
      <c r="D70" s="631">
        <f t="shared" ref="D70:I70" si="21">SUM(D71:D73)</f>
        <v>8850</v>
      </c>
      <c r="E70" s="631">
        <f t="shared" si="21"/>
        <v>0</v>
      </c>
      <c r="F70" s="631">
        <f t="shared" si="21"/>
        <v>0</v>
      </c>
      <c r="G70" s="631">
        <f t="shared" si="21"/>
        <v>890</v>
      </c>
      <c r="H70" s="631">
        <f t="shared" si="21"/>
        <v>356</v>
      </c>
      <c r="I70" s="631">
        <f t="shared" si="21"/>
        <v>534</v>
      </c>
      <c r="J70" s="665"/>
      <c r="K70" s="285"/>
      <c r="L70" s="285"/>
    </row>
    <row r="71" s="18" customFormat="1" ht="39.9" customHeight="1" spans="1:12">
      <c r="A71" s="88">
        <v>1</v>
      </c>
      <c r="B71" s="87" t="s">
        <v>250</v>
      </c>
      <c r="C71" s="304" t="s">
        <v>251</v>
      </c>
      <c r="D71" s="279">
        <v>8000</v>
      </c>
      <c r="E71" s="279">
        <v>0</v>
      </c>
      <c r="F71" s="279">
        <v>0</v>
      </c>
      <c r="G71" s="279">
        <v>800</v>
      </c>
      <c r="H71" s="279">
        <f>G71*0.4</f>
        <v>320</v>
      </c>
      <c r="I71" s="279">
        <f>G71*0.6</f>
        <v>480</v>
      </c>
      <c r="J71" s="280" t="s">
        <v>52</v>
      </c>
      <c r="K71" s="280" t="s">
        <v>53</v>
      </c>
      <c r="L71" s="462"/>
    </row>
    <row r="72" s="18" customFormat="1" ht="39.9" customHeight="1" spans="1:12">
      <c r="A72" s="88">
        <v>2</v>
      </c>
      <c r="B72" s="87" t="s">
        <v>252</v>
      </c>
      <c r="C72" s="304" t="s">
        <v>253</v>
      </c>
      <c r="D72" s="279">
        <v>450</v>
      </c>
      <c r="E72" s="279">
        <v>0</v>
      </c>
      <c r="F72" s="279">
        <v>0</v>
      </c>
      <c r="G72" s="279">
        <v>50</v>
      </c>
      <c r="H72" s="279">
        <v>20</v>
      </c>
      <c r="I72" s="279">
        <v>30</v>
      </c>
      <c r="J72" s="280" t="s">
        <v>220</v>
      </c>
      <c r="K72" s="88" t="s">
        <v>53</v>
      </c>
      <c r="L72" s="462"/>
    </row>
    <row r="73" s="18" customFormat="1" ht="53.1" customHeight="1" spans="1:12">
      <c r="A73" s="88">
        <v>3</v>
      </c>
      <c r="B73" s="87" t="s">
        <v>254</v>
      </c>
      <c r="C73" s="304" t="s">
        <v>244</v>
      </c>
      <c r="D73" s="279">
        <v>400</v>
      </c>
      <c r="E73" s="279">
        <v>0</v>
      </c>
      <c r="F73" s="279">
        <v>0</v>
      </c>
      <c r="G73" s="279">
        <v>40</v>
      </c>
      <c r="H73" s="279">
        <v>16</v>
      </c>
      <c r="I73" s="279">
        <v>24</v>
      </c>
      <c r="J73" s="280" t="s">
        <v>230</v>
      </c>
      <c r="K73" s="88" t="s">
        <v>53</v>
      </c>
      <c r="L73" s="462"/>
    </row>
    <row r="74" s="248" customFormat="1" ht="30" customHeight="1" spans="1:12">
      <c r="A74" s="339"/>
      <c r="B74" s="75" t="s">
        <v>65</v>
      </c>
      <c r="C74" s="638"/>
      <c r="D74" s="640"/>
      <c r="E74" s="640"/>
      <c r="F74" s="640"/>
      <c r="G74" s="640"/>
      <c r="H74" s="640"/>
      <c r="I74" s="640"/>
      <c r="J74" s="689"/>
      <c r="K74" s="339"/>
      <c r="L74" s="690"/>
    </row>
    <row r="75" s="18" customFormat="1" ht="15" customHeight="1" spans="1:12">
      <c r="A75" s="88" t="s">
        <v>16</v>
      </c>
      <c r="B75" s="140" t="s">
        <v>49</v>
      </c>
      <c r="C75" s="140"/>
      <c r="D75" s="90">
        <f t="shared" ref="D75:I75" si="22">SUM(D76:D81)</f>
        <v>43400</v>
      </c>
      <c r="E75" s="90">
        <f t="shared" si="22"/>
        <v>0</v>
      </c>
      <c r="F75" s="90">
        <f t="shared" si="22"/>
        <v>0</v>
      </c>
      <c r="G75" s="90">
        <f t="shared" si="22"/>
        <v>445</v>
      </c>
      <c r="H75" s="90">
        <f t="shared" si="22"/>
        <v>172</v>
      </c>
      <c r="I75" s="90">
        <f t="shared" si="22"/>
        <v>273</v>
      </c>
      <c r="J75" s="276"/>
      <c r="K75" s="140"/>
      <c r="L75" s="140"/>
    </row>
    <row r="76" s="18" customFormat="1" ht="189.6" customHeight="1" spans="1:12">
      <c r="A76" s="88">
        <v>1</v>
      </c>
      <c r="B76" s="140" t="s">
        <v>66</v>
      </c>
      <c r="C76" s="89" t="s">
        <v>255</v>
      </c>
      <c r="D76" s="89">
        <v>36800</v>
      </c>
      <c r="E76" s="268">
        <v>0</v>
      </c>
      <c r="F76" s="90">
        <v>0</v>
      </c>
      <c r="G76" s="90">
        <f>H76+I76</f>
        <v>115</v>
      </c>
      <c r="H76" s="337">
        <v>46</v>
      </c>
      <c r="I76" s="337">
        <v>69</v>
      </c>
      <c r="J76" s="276" t="s">
        <v>256</v>
      </c>
      <c r="K76" s="140" t="s">
        <v>69</v>
      </c>
      <c r="L76" s="140" t="s">
        <v>163</v>
      </c>
    </row>
    <row r="77" s="18" customFormat="1" ht="44" customHeight="1" spans="1:12">
      <c r="A77" s="88">
        <v>2</v>
      </c>
      <c r="B77" s="386" t="s">
        <v>257</v>
      </c>
      <c r="C77" s="394" t="s">
        <v>258</v>
      </c>
      <c r="D77" s="387">
        <v>2100</v>
      </c>
      <c r="E77" s="387">
        <v>0</v>
      </c>
      <c r="F77" s="387">
        <v>0</v>
      </c>
      <c r="G77" s="387">
        <v>105</v>
      </c>
      <c r="H77" s="387">
        <v>42</v>
      </c>
      <c r="I77" s="387">
        <v>63</v>
      </c>
      <c r="J77" s="403" t="s">
        <v>259</v>
      </c>
      <c r="K77" s="386" t="s">
        <v>260</v>
      </c>
      <c r="L77" s="140"/>
    </row>
    <row r="78" s="18" customFormat="1" ht="44" customHeight="1" spans="1:12">
      <c r="A78" s="88">
        <v>3</v>
      </c>
      <c r="B78" s="386" t="s">
        <v>261</v>
      </c>
      <c r="C78" s="394" t="s">
        <v>262</v>
      </c>
      <c r="D78" s="387">
        <v>2000</v>
      </c>
      <c r="E78" s="387">
        <v>0</v>
      </c>
      <c r="F78" s="387">
        <v>0</v>
      </c>
      <c r="G78" s="387">
        <v>100</v>
      </c>
      <c r="H78" s="387">
        <v>40</v>
      </c>
      <c r="I78" s="387">
        <v>60</v>
      </c>
      <c r="J78" s="403" t="s">
        <v>259</v>
      </c>
      <c r="K78" s="386" t="s">
        <v>260</v>
      </c>
      <c r="L78" s="140"/>
    </row>
    <row r="79" s="18" customFormat="1" ht="44" customHeight="1" spans="1:12">
      <c r="A79" s="88">
        <v>4</v>
      </c>
      <c r="B79" s="460" t="s">
        <v>263</v>
      </c>
      <c r="C79" s="406" t="s">
        <v>264</v>
      </c>
      <c r="D79" s="387">
        <v>700</v>
      </c>
      <c r="E79" s="387">
        <v>0</v>
      </c>
      <c r="F79" s="387">
        <v>0</v>
      </c>
      <c r="G79" s="387">
        <v>35</v>
      </c>
      <c r="H79" s="387">
        <v>14</v>
      </c>
      <c r="I79" s="387">
        <v>21</v>
      </c>
      <c r="J79" s="403" t="s">
        <v>259</v>
      </c>
      <c r="K79" s="386" t="s">
        <v>260</v>
      </c>
      <c r="L79" s="140"/>
    </row>
    <row r="80" s="18" customFormat="1" ht="44" customHeight="1" spans="1:12">
      <c r="A80" s="88">
        <v>5</v>
      </c>
      <c r="B80" s="460" t="s">
        <v>265</v>
      </c>
      <c r="C80" s="406" t="s">
        <v>264</v>
      </c>
      <c r="D80" s="387">
        <v>800</v>
      </c>
      <c r="E80" s="387">
        <v>0</v>
      </c>
      <c r="F80" s="387">
        <v>0</v>
      </c>
      <c r="G80" s="387">
        <v>40</v>
      </c>
      <c r="H80" s="387">
        <v>10</v>
      </c>
      <c r="I80" s="387">
        <v>30</v>
      </c>
      <c r="J80" s="403" t="s">
        <v>259</v>
      </c>
      <c r="K80" s="386" t="s">
        <v>260</v>
      </c>
      <c r="L80" s="140"/>
    </row>
    <row r="81" s="18" customFormat="1" ht="44" customHeight="1" spans="1:12">
      <c r="A81" s="88">
        <v>6</v>
      </c>
      <c r="B81" s="460" t="s">
        <v>266</v>
      </c>
      <c r="C81" s="406" t="s">
        <v>264</v>
      </c>
      <c r="D81" s="387">
        <v>1000</v>
      </c>
      <c r="E81" s="387">
        <v>0</v>
      </c>
      <c r="F81" s="387">
        <v>0</v>
      </c>
      <c r="G81" s="387">
        <v>50</v>
      </c>
      <c r="H81" s="387">
        <v>20</v>
      </c>
      <c r="I81" s="387">
        <v>30</v>
      </c>
      <c r="J81" s="403" t="s">
        <v>259</v>
      </c>
      <c r="K81" s="386" t="s">
        <v>260</v>
      </c>
      <c r="L81" s="140"/>
    </row>
    <row r="82" s="236" customFormat="1" ht="15" customHeight="1" spans="1:12">
      <c r="A82" s="88" t="s">
        <v>33</v>
      </c>
      <c r="B82" s="140" t="s">
        <v>17</v>
      </c>
      <c r="C82" s="140"/>
      <c r="D82" s="90">
        <f t="shared" ref="D82:I82" si="23">SUM(D84:D86)</f>
        <v>320</v>
      </c>
      <c r="E82" s="90">
        <f t="shared" si="23"/>
        <v>48</v>
      </c>
      <c r="F82" s="90">
        <f t="shared" si="23"/>
        <v>0</v>
      </c>
      <c r="G82" s="90">
        <f t="shared" si="23"/>
        <v>272</v>
      </c>
      <c r="H82" s="90">
        <f t="shared" si="23"/>
        <v>108.8</v>
      </c>
      <c r="I82" s="90">
        <f t="shared" si="23"/>
        <v>163.2</v>
      </c>
      <c r="J82" s="276"/>
      <c r="K82" s="140"/>
      <c r="L82" s="140"/>
    </row>
    <row r="83" s="18" customFormat="1" ht="104.4" customHeight="1" spans="1:12">
      <c r="A83" s="88">
        <v>1</v>
      </c>
      <c r="B83" s="89" t="s">
        <v>267</v>
      </c>
      <c r="C83" s="678" t="s">
        <v>507</v>
      </c>
      <c r="D83" s="518">
        <v>650</v>
      </c>
      <c r="E83" s="518">
        <v>0</v>
      </c>
      <c r="F83" s="518">
        <v>0</v>
      </c>
      <c r="G83" s="518">
        <v>32</v>
      </c>
      <c r="H83" s="518">
        <f>G83*0.4</f>
        <v>12.8</v>
      </c>
      <c r="I83" s="518">
        <f>G83*0.6</f>
        <v>19.2</v>
      </c>
      <c r="J83" s="691" t="s">
        <v>209</v>
      </c>
      <c r="K83" s="140" t="s">
        <v>69</v>
      </c>
      <c r="L83" s="140" t="s">
        <v>165</v>
      </c>
    </row>
    <row r="84" s="18" customFormat="1" ht="60" spans="1:12">
      <c r="A84" s="88">
        <v>1</v>
      </c>
      <c r="B84" s="89" t="s">
        <v>269</v>
      </c>
      <c r="C84" s="89" t="s">
        <v>269</v>
      </c>
      <c r="D84" s="90">
        <v>120</v>
      </c>
      <c r="E84" s="90">
        <v>48</v>
      </c>
      <c r="F84" s="90">
        <v>0</v>
      </c>
      <c r="G84" s="90">
        <v>72</v>
      </c>
      <c r="H84" s="276">
        <v>28.8</v>
      </c>
      <c r="I84" s="276">
        <f>G84-H84</f>
        <v>43.2</v>
      </c>
      <c r="J84" s="276" t="s">
        <v>269</v>
      </c>
      <c r="K84" s="140" t="s">
        <v>69</v>
      </c>
      <c r="L84" s="140" t="s">
        <v>165</v>
      </c>
    </row>
    <row r="85" s="18" customFormat="1" ht="72" customHeight="1" spans="1:12">
      <c r="A85" s="88">
        <v>2</v>
      </c>
      <c r="B85" s="89" t="s">
        <v>270</v>
      </c>
      <c r="C85" s="89" t="s">
        <v>270</v>
      </c>
      <c r="D85" s="90">
        <v>100</v>
      </c>
      <c r="E85" s="90">
        <v>0</v>
      </c>
      <c r="F85" s="90">
        <v>0</v>
      </c>
      <c r="G85" s="90">
        <v>100</v>
      </c>
      <c r="H85" s="90">
        <v>40</v>
      </c>
      <c r="I85" s="90">
        <v>60</v>
      </c>
      <c r="J85" s="276" t="s">
        <v>270</v>
      </c>
      <c r="K85" s="140" t="s">
        <v>69</v>
      </c>
      <c r="L85" s="140" t="s">
        <v>165</v>
      </c>
    </row>
    <row r="86" s="18" customFormat="1" ht="71" customHeight="1" spans="1:12">
      <c r="A86" s="88">
        <v>3</v>
      </c>
      <c r="B86" s="89" t="s">
        <v>271</v>
      </c>
      <c r="C86" s="89" t="s">
        <v>271</v>
      </c>
      <c r="D86" s="90">
        <v>100</v>
      </c>
      <c r="E86" s="90">
        <v>0</v>
      </c>
      <c r="F86" s="90">
        <v>0</v>
      </c>
      <c r="G86" s="90">
        <v>100</v>
      </c>
      <c r="H86" s="90">
        <v>40</v>
      </c>
      <c r="I86" s="90">
        <v>60</v>
      </c>
      <c r="J86" s="276" t="s">
        <v>271</v>
      </c>
      <c r="K86" s="140" t="s">
        <v>69</v>
      </c>
      <c r="L86" s="140"/>
    </row>
    <row r="87" s="236" customFormat="1" ht="15" customHeight="1" spans="1:12">
      <c r="A87" s="88"/>
      <c r="B87" s="89"/>
      <c r="C87" s="89"/>
      <c r="D87" s="90"/>
      <c r="E87" s="90"/>
      <c r="F87" s="90"/>
      <c r="G87" s="90"/>
      <c r="H87" s="90"/>
      <c r="I87" s="90"/>
      <c r="J87" s="276"/>
      <c r="K87" s="140"/>
      <c r="L87" s="140" t="s">
        <v>165</v>
      </c>
    </row>
    <row r="88" s="236" customFormat="1" ht="15" customHeight="1" spans="1:12">
      <c r="A88" s="88"/>
      <c r="B88" s="89"/>
      <c r="C88" s="89"/>
      <c r="D88" s="90"/>
      <c r="E88" s="90"/>
      <c r="F88" s="90"/>
      <c r="G88" s="90"/>
      <c r="H88" s="90"/>
      <c r="I88" s="90"/>
      <c r="J88" s="276"/>
      <c r="K88" s="140"/>
      <c r="L88" s="140" t="s">
        <v>165</v>
      </c>
    </row>
    <row r="89" s="236" customFormat="1" ht="15" customHeight="1" spans="1:12">
      <c r="A89" s="88" t="s">
        <v>38</v>
      </c>
      <c r="B89" s="89" t="s">
        <v>34</v>
      </c>
      <c r="C89" s="89"/>
      <c r="D89" s="90">
        <f t="shared" ref="D89:I89" si="24">D90</f>
        <v>1100</v>
      </c>
      <c r="E89" s="90">
        <f t="shared" si="24"/>
        <v>0</v>
      </c>
      <c r="F89" s="90">
        <f t="shared" si="24"/>
        <v>0</v>
      </c>
      <c r="G89" s="90">
        <f t="shared" si="24"/>
        <v>55</v>
      </c>
      <c r="H89" s="90">
        <f t="shared" si="24"/>
        <v>22</v>
      </c>
      <c r="I89" s="90">
        <f t="shared" si="24"/>
        <v>33</v>
      </c>
      <c r="J89" s="276"/>
      <c r="K89" s="140"/>
      <c r="L89" s="140"/>
    </row>
    <row r="90" s="18" customFormat="1" ht="81" customHeight="1" spans="1:12">
      <c r="A90" s="88">
        <v>1</v>
      </c>
      <c r="B90" s="89" t="s">
        <v>267</v>
      </c>
      <c r="C90" s="350" t="s">
        <v>508</v>
      </c>
      <c r="D90" s="90">
        <v>1100</v>
      </c>
      <c r="E90" s="90">
        <v>0</v>
      </c>
      <c r="F90" s="90">
        <v>0</v>
      </c>
      <c r="G90" s="90">
        <f>SUM(H90:I90)</f>
        <v>55</v>
      </c>
      <c r="H90" s="90">
        <f>1100*0.05*0.4</f>
        <v>22</v>
      </c>
      <c r="I90" s="90">
        <f>1100*0.05*0.6</f>
        <v>33</v>
      </c>
      <c r="J90" s="691" t="s">
        <v>209</v>
      </c>
      <c r="K90" s="140" t="s">
        <v>69</v>
      </c>
      <c r="L90" s="140" t="s">
        <v>165</v>
      </c>
    </row>
    <row r="91" s="236" customFormat="1" ht="15" customHeight="1" spans="1:12">
      <c r="A91" s="88" t="s">
        <v>179</v>
      </c>
      <c r="B91" s="679" t="s">
        <v>39</v>
      </c>
      <c r="C91" s="89"/>
      <c r="D91" s="90">
        <f t="shared" ref="D91:I91" si="25">D92</f>
        <v>560</v>
      </c>
      <c r="E91" s="90">
        <f t="shared" si="25"/>
        <v>0</v>
      </c>
      <c r="F91" s="90">
        <f t="shared" si="25"/>
        <v>0</v>
      </c>
      <c r="G91" s="90">
        <f t="shared" si="25"/>
        <v>40</v>
      </c>
      <c r="H91" s="90">
        <f t="shared" si="25"/>
        <v>20</v>
      </c>
      <c r="I91" s="90">
        <f t="shared" si="25"/>
        <v>20</v>
      </c>
      <c r="J91" s="276"/>
      <c r="K91" s="140"/>
      <c r="L91" s="140"/>
    </row>
    <row r="92" s="18" customFormat="1" ht="51" customHeight="1" spans="1:12">
      <c r="A92" s="88">
        <v>1</v>
      </c>
      <c r="B92" s="89" t="s">
        <v>272</v>
      </c>
      <c r="C92" s="89" t="s">
        <v>273</v>
      </c>
      <c r="D92" s="90">
        <v>560</v>
      </c>
      <c r="E92" s="90">
        <v>0</v>
      </c>
      <c r="F92" s="90">
        <v>0</v>
      </c>
      <c r="G92" s="90">
        <v>40</v>
      </c>
      <c r="H92" s="90">
        <v>20</v>
      </c>
      <c r="I92" s="90">
        <v>20</v>
      </c>
      <c r="J92" s="276" t="s">
        <v>274</v>
      </c>
      <c r="K92" s="140"/>
      <c r="L92" s="140" t="s">
        <v>165</v>
      </c>
    </row>
    <row r="93" s="236" customFormat="1" ht="15" customHeight="1" spans="1:12">
      <c r="A93" s="88">
        <v>2</v>
      </c>
      <c r="B93" s="89"/>
      <c r="C93" s="89"/>
      <c r="D93" s="90"/>
      <c r="E93" s="90"/>
      <c r="F93" s="90"/>
      <c r="G93" s="90"/>
      <c r="H93" s="90"/>
      <c r="I93" s="90"/>
      <c r="J93" s="276"/>
      <c r="K93" s="140"/>
      <c r="L93" s="140" t="s">
        <v>165</v>
      </c>
    </row>
    <row r="94" s="236" customFormat="1" ht="15" customHeight="1" spans="1:12">
      <c r="A94" s="88" t="s">
        <v>186</v>
      </c>
      <c r="B94" s="679" t="s">
        <v>78</v>
      </c>
      <c r="C94" s="89"/>
      <c r="D94" s="90">
        <f t="shared" ref="D94:I94" si="26">SUM(D95:D97)</f>
        <v>400</v>
      </c>
      <c r="E94" s="90">
        <f t="shared" si="26"/>
        <v>0</v>
      </c>
      <c r="F94" s="90">
        <f t="shared" si="26"/>
        <v>0</v>
      </c>
      <c r="G94" s="90">
        <f t="shared" si="26"/>
        <v>400</v>
      </c>
      <c r="H94" s="90">
        <f t="shared" si="26"/>
        <v>238</v>
      </c>
      <c r="I94" s="90">
        <f t="shared" si="26"/>
        <v>162</v>
      </c>
      <c r="J94" s="276"/>
      <c r="K94" s="140"/>
      <c r="L94" s="140"/>
    </row>
    <row r="95" s="18" customFormat="1" ht="24" spans="1:12">
      <c r="A95" s="88">
        <v>1</v>
      </c>
      <c r="B95" s="89" t="s">
        <v>187</v>
      </c>
      <c r="C95" s="89" t="s">
        <v>275</v>
      </c>
      <c r="D95" s="90">
        <v>130</v>
      </c>
      <c r="E95" s="90">
        <v>0</v>
      </c>
      <c r="F95" s="90">
        <v>0</v>
      </c>
      <c r="G95" s="90">
        <v>130</v>
      </c>
      <c r="H95" s="90">
        <v>130</v>
      </c>
      <c r="I95" s="90">
        <v>0</v>
      </c>
      <c r="J95" s="90" t="s">
        <v>187</v>
      </c>
      <c r="K95" s="140" t="s">
        <v>69</v>
      </c>
      <c r="L95" s="140" t="s">
        <v>165</v>
      </c>
    </row>
    <row r="96" s="18" customFormat="1" ht="40" customHeight="1" spans="1:12">
      <c r="A96" s="88">
        <v>2</v>
      </c>
      <c r="B96" s="89" t="s">
        <v>276</v>
      </c>
      <c r="C96" s="89" t="s">
        <v>277</v>
      </c>
      <c r="D96" s="90">
        <v>120</v>
      </c>
      <c r="E96" s="90">
        <v>0</v>
      </c>
      <c r="F96" s="90">
        <v>0</v>
      </c>
      <c r="G96" s="90">
        <v>120</v>
      </c>
      <c r="H96" s="90">
        <v>48</v>
      </c>
      <c r="I96" s="90">
        <f>G96-H96</f>
        <v>72</v>
      </c>
      <c r="J96" s="276" t="s">
        <v>276</v>
      </c>
      <c r="K96" s="140" t="s">
        <v>69</v>
      </c>
      <c r="L96" s="140" t="s">
        <v>165</v>
      </c>
    </row>
    <row r="97" s="18" customFormat="1" ht="40" customHeight="1" spans="1:12">
      <c r="A97" s="88">
        <v>3</v>
      </c>
      <c r="B97" s="89" t="s">
        <v>278</v>
      </c>
      <c r="C97" s="89" t="s">
        <v>277</v>
      </c>
      <c r="D97" s="90">
        <v>150</v>
      </c>
      <c r="E97" s="90">
        <v>0</v>
      </c>
      <c r="F97" s="90">
        <v>0</v>
      </c>
      <c r="G97" s="90">
        <v>150</v>
      </c>
      <c r="H97" s="90">
        <v>60</v>
      </c>
      <c r="I97" s="90">
        <v>90</v>
      </c>
      <c r="J97" s="276" t="s">
        <v>276</v>
      </c>
      <c r="K97" s="140" t="s">
        <v>69</v>
      </c>
      <c r="L97" s="140"/>
    </row>
    <row r="98" s="236" customFormat="1" ht="15" customHeight="1" spans="1:12">
      <c r="A98" s="88" t="s">
        <v>200</v>
      </c>
      <c r="B98" s="89" t="s">
        <v>92</v>
      </c>
      <c r="C98" s="268"/>
      <c r="D98" s="90">
        <f t="shared" ref="D98:I98" si="27">SUM(D99:D113)</f>
        <v>15306.25</v>
      </c>
      <c r="E98" s="90">
        <f t="shared" si="27"/>
        <v>0</v>
      </c>
      <c r="F98" s="90">
        <f t="shared" si="27"/>
        <v>0</v>
      </c>
      <c r="G98" s="90">
        <f t="shared" si="27"/>
        <v>888.25</v>
      </c>
      <c r="H98" s="90">
        <f t="shared" si="27"/>
        <v>355.3</v>
      </c>
      <c r="I98" s="90">
        <f t="shared" si="27"/>
        <v>532.75</v>
      </c>
      <c r="J98" s="276"/>
      <c r="K98" s="140"/>
      <c r="L98" s="140"/>
    </row>
    <row r="99" s="18" customFormat="1" ht="35" customHeight="1" spans="1:12">
      <c r="A99" s="88">
        <v>1</v>
      </c>
      <c r="B99" s="332" t="s">
        <v>279</v>
      </c>
      <c r="C99" s="89" t="s">
        <v>280</v>
      </c>
      <c r="D99" s="90">
        <v>15</v>
      </c>
      <c r="E99" s="90">
        <v>0</v>
      </c>
      <c r="F99" s="90">
        <v>0</v>
      </c>
      <c r="G99" s="90">
        <v>15</v>
      </c>
      <c r="H99" s="90">
        <v>6</v>
      </c>
      <c r="I99" s="90">
        <v>9</v>
      </c>
      <c r="J99" s="276" t="s">
        <v>279</v>
      </c>
      <c r="K99" s="140" t="s">
        <v>69</v>
      </c>
      <c r="L99" s="462"/>
    </row>
    <row r="100" s="18" customFormat="1" ht="41" customHeight="1" spans="1:12">
      <c r="A100" s="88">
        <v>2</v>
      </c>
      <c r="B100" s="332" t="s">
        <v>281</v>
      </c>
      <c r="C100" s="89" t="s">
        <v>282</v>
      </c>
      <c r="D100" s="90">
        <v>1540</v>
      </c>
      <c r="E100" s="90">
        <v>0</v>
      </c>
      <c r="F100" s="90">
        <v>0</v>
      </c>
      <c r="G100" s="90">
        <v>77</v>
      </c>
      <c r="H100" s="90">
        <v>30.8</v>
      </c>
      <c r="I100" s="90">
        <v>46</v>
      </c>
      <c r="J100" s="276" t="s">
        <v>283</v>
      </c>
      <c r="K100" s="140" t="s">
        <v>284</v>
      </c>
      <c r="L100" s="462"/>
    </row>
    <row r="101" s="242" customFormat="1" ht="44" customHeight="1" spans="1:12">
      <c r="A101" s="88">
        <v>3</v>
      </c>
      <c r="B101" s="361" t="s">
        <v>285</v>
      </c>
      <c r="C101" s="319" t="s">
        <v>286</v>
      </c>
      <c r="D101" s="317">
        <v>400</v>
      </c>
      <c r="E101" s="317">
        <v>0</v>
      </c>
      <c r="F101" s="317">
        <v>0</v>
      </c>
      <c r="G101" s="317">
        <v>20</v>
      </c>
      <c r="H101" s="317">
        <v>8</v>
      </c>
      <c r="I101" s="317">
        <v>12</v>
      </c>
      <c r="J101" s="346" t="s">
        <v>283</v>
      </c>
      <c r="K101" s="316" t="s">
        <v>284</v>
      </c>
      <c r="L101" s="462"/>
    </row>
    <row r="102" s="236" customFormat="1" ht="42" customHeight="1" spans="1:12">
      <c r="A102" s="88">
        <v>4</v>
      </c>
      <c r="B102" s="361" t="s">
        <v>287</v>
      </c>
      <c r="C102" s="320" t="s">
        <v>288</v>
      </c>
      <c r="D102" s="317">
        <v>500</v>
      </c>
      <c r="E102" s="317">
        <v>0</v>
      </c>
      <c r="F102" s="317">
        <v>0</v>
      </c>
      <c r="G102" s="317">
        <v>25</v>
      </c>
      <c r="H102" s="317">
        <v>10</v>
      </c>
      <c r="I102" s="317">
        <v>15</v>
      </c>
      <c r="J102" s="346" t="s">
        <v>289</v>
      </c>
      <c r="K102" s="316" t="s">
        <v>290</v>
      </c>
      <c r="L102" s="462"/>
    </row>
    <row r="103" s="18" customFormat="1" ht="42" customHeight="1" spans="1:12">
      <c r="A103" s="88">
        <v>5</v>
      </c>
      <c r="B103" s="361" t="s">
        <v>291</v>
      </c>
      <c r="C103" s="680" t="s">
        <v>292</v>
      </c>
      <c r="D103" s="681">
        <v>9625</v>
      </c>
      <c r="E103" s="346">
        <v>0</v>
      </c>
      <c r="F103" s="346">
        <v>0</v>
      </c>
      <c r="G103" s="346">
        <f t="shared" ref="G103:G106" si="28">D103*0.05</f>
        <v>481.25</v>
      </c>
      <c r="H103" s="346">
        <f t="shared" ref="H103:H106" si="29">G103*0.4</f>
        <v>192.5</v>
      </c>
      <c r="I103" s="346">
        <f t="shared" ref="I103:I106" si="30">G103*0.6</f>
        <v>288.75</v>
      </c>
      <c r="J103" s="346" t="s">
        <v>293</v>
      </c>
      <c r="K103" s="316" t="s">
        <v>294</v>
      </c>
      <c r="L103" s="462"/>
    </row>
    <row r="104" s="242" customFormat="1" ht="77.25" customHeight="1" spans="1:12">
      <c r="A104" s="88">
        <v>6</v>
      </c>
      <c r="B104" s="361" t="s">
        <v>295</v>
      </c>
      <c r="C104" s="682" t="s">
        <v>296</v>
      </c>
      <c r="D104" s="681">
        <v>1070</v>
      </c>
      <c r="E104" s="346">
        <v>0</v>
      </c>
      <c r="F104" s="346">
        <v>0</v>
      </c>
      <c r="G104" s="346">
        <f t="shared" si="28"/>
        <v>53.5</v>
      </c>
      <c r="H104" s="346">
        <f t="shared" si="29"/>
        <v>21.4</v>
      </c>
      <c r="I104" s="346">
        <f t="shared" si="30"/>
        <v>32.1</v>
      </c>
      <c r="J104" s="346" t="s">
        <v>293</v>
      </c>
      <c r="K104" s="316" t="s">
        <v>294</v>
      </c>
      <c r="L104" s="462"/>
    </row>
    <row r="105" s="1" customFormat="1" ht="45.75" customHeight="1" spans="1:11">
      <c r="A105" s="88">
        <v>7</v>
      </c>
      <c r="B105" s="361" t="s">
        <v>297</v>
      </c>
      <c r="C105" s="680" t="s">
        <v>298</v>
      </c>
      <c r="D105" s="681">
        <v>500</v>
      </c>
      <c r="E105" s="346">
        <v>0</v>
      </c>
      <c r="F105" s="346">
        <v>0</v>
      </c>
      <c r="G105" s="346">
        <v>115</v>
      </c>
      <c r="H105" s="346">
        <f t="shared" si="29"/>
        <v>46</v>
      </c>
      <c r="I105" s="346">
        <f t="shared" si="30"/>
        <v>69</v>
      </c>
      <c r="J105" s="346" t="s">
        <v>293</v>
      </c>
      <c r="K105" s="316" t="s">
        <v>294</v>
      </c>
    </row>
    <row r="106" s="1" customFormat="1" ht="56.25" customHeight="1" spans="1:11">
      <c r="A106" s="88">
        <v>8</v>
      </c>
      <c r="B106" s="361" t="s">
        <v>299</v>
      </c>
      <c r="C106" s="680" t="s">
        <v>300</v>
      </c>
      <c r="D106" s="681">
        <v>50</v>
      </c>
      <c r="E106" s="346">
        <v>0</v>
      </c>
      <c r="F106" s="346">
        <v>0</v>
      </c>
      <c r="G106" s="346">
        <f t="shared" si="28"/>
        <v>2.5</v>
      </c>
      <c r="H106" s="346">
        <f t="shared" si="29"/>
        <v>1</v>
      </c>
      <c r="I106" s="346">
        <f t="shared" si="30"/>
        <v>1.5</v>
      </c>
      <c r="J106" s="346" t="s">
        <v>301</v>
      </c>
      <c r="K106" s="316" t="s">
        <v>294</v>
      </c>
    </row>
    <row r="107" s="18" customFormat="1" ht="83.25" customHeight="1" spans="1:12">
      <c r="A107" s="88">
        <v>9</v>
      </c>
      <c r="B107" s="361" t="s">
        <v>302</v>
      </c>
      <c r="C107" s="683" t="s">
        <v>303</v>
      </c>
      <c r="D107" s="317">
        <v>875</v>
      </c>
      <c r="E107" s="317">
        <v>0</v>
      </c>
      <c r="F107" s="317">
        <v>0</v>
      </c>
      <c r="G107" s="321">
        <v>52.5</v>
      </c>
      <c r="H107" s="317">
        <v>21</v>
      </c>
      <c r="I107" s="317">
        <v>31.5</v>
      </c>
      <c r="J107" s="346" t="s">
        <v>304</v>
      </c>
      <c r="K107" s="316"/>
      <c r="L107" s="692"/>
    </row>
    <row r="108" s="1" customFormat="1" ht="72" spans="1:11">
      <c r="A108" s="88">
        <v>10</v>
      </c>
      <c r="B108" s="319" t="s">
        <v>305</v>
      </c>
      <c r="C108" s="318" t="s">
        <v>306</v>
      </c>
      <c r="D108" s="318">
        <v>25</v>
      </c>
      <c r="E108" s="317">
        <v>0</v>
      </c>
      <c r="F108" s="317">
        <v>0</v>
      </c>
      <c r="G108" s="321">
        <v>1.5</v>
      </c>
      <c r="H108" s="321">
        <v>0.6</v>
      </c>
      <c r="I108" s="321">
        <v>0.9</v>
      </c>
      <c r="J108" s="346" t="s">
        <v>304</v>
      </c>
      <c r="K108" s="693"/>
    </row>
    <row r="109" s="1" customFormat="1" ht="72" spans="1:11">
      <c r="A109" s="88">
        <v>11</v>
      </c>
      <c r="B109" s="319" t="s">
        <v>307</v>
      </c>
      <c r="C109" s="318" t="s">
        <v>308</v>
      </c>
      <c r="D109" s="318">
        <v>106.25</v>
      </c>
      <c r="E109" s="317">
        <v>0</v>
      </c>
      <c r="F109" s="317">
        <v>0</v>
      </c>
      <c r="G109" s="321">
        <v>6.375</v>
      </c>
      <c r="H109" s="321">
        <v>2.55</v>
      </c>
      <c r="I109" s="321">
        <v>3.825</v>
      </c>
      <c r="J109" s="346" t="s">
        <v>304</v>
      </c>
      <c r="K109" s="693"/>
    </row>
    <row r="110" s="1" customFormat="1" ht="72" spans="1:11">
      <c r="A110" s="88">
        <v>12</v>
      </c>
      <c r="B110" s="319" t="s">
        <v>309</v>
      </c>
      <c r="C110" s="318" t="s">
        <v>310</v>
      </c>
      <c r="D110" s="317">
        <v>350</v>
      </c>
      <c r="E110" s="317">
        <v>0</v>
      </c>
      <c r="F110" s="317">
        <v>0</v>
      </c>
      <c r="G110" s="321">
        <v>21</v>
      </c>
      <c r="H110" s="321">
        <v>8.4</v>
      </c>
      <c r="I110" s="321">
        <v>12.6</v>
      </c>
      <c r="J110" s="346" t="s">
        <v>304</v>
      </c>
      <c r="K110" s="693"/>
    </row>
    <row r="111" s="1" customFormat="1" ht="72" spans="1:11">
      <c r="A111" s="88">
        <v>13</v>
      </c>
      <c r="B111" s="684" t="s">
        <v>311</v>
      </c>
      <c r="C111" s="685" t="s">
        <v>312</v>
      </c>
      <c r="D111" s="685" t="s">
        <v>313</v>
      </c>
      <c r="E111" s="317">
        <v>0</v>
      </c>
      <c r="F111" s="317">
        <v>0</v>
      </c>
      <c r="G111" s="321">
        <v>2.625</v>
      </c>
      <c r="H111" s="321">
        <v>1.05</v>
      </c>
      <c r="I111" s="321">
        <v>1.575</v>
      </c>
      <c r="J111" s="346" t="s">
        <v>304</v>
      </c>
      <c r="K111" s="693"/>
    </row>
    <row r="112" s="1" customFormat="1" ht="84" spans="1:11">
      <c r="A112" s="88">
        <v>14</v>
      </c>
      <c r="B112" s="361" t="s">
        <v>314</v>
      </c>
      <c r="C112" s="683" t="s">
        <v>315</v>
      </c>
      <c r="D112" s="321">
        <v>100</v>
      </c>
      <c r="E112" s="317">
        <v>0</v>
      </c>
      <c r="F112" s="317">
        <v>0</v>
      </c>
      <c r="G112" s="321">
        <v>6</v>
      </c>
      <c r="H112" s="321">
        <v>2.4</v>
      </c>
      <c r="I112" s="321">
        <v>3.6</v>
      </c>
      <c r="J112" s="346" t="s">
        <v>304</v>
      </c>
      <c r="K112" s="693"/>
    </row>
    <row r="113" s="1" customFormat="1" ht="84" spans="1:11">
      <c r="A113" s="88">
        <v>15</v>
      </c>
      <c r="B113" s="361" t="s">
        <v>316</v>
      </c>
      <c r="C113" s="683" t="s">
        <v>317</v>
      </c>
      <c r="D113" s="686">
        <v>150</v>
      </c>
      <c r="E113" s="317">
        <v>0</v>
      </c>
      <c r="F113" s="317">
        <v>0</v>
      </c>
      <c r="G113" s="321">
        <v>9</v>
      </c>
      <c r="H113" s="321">
        <v>3.6</v>
      </c>
      <c r="I113" s="321">
        <v>5.4</v>
      </c>
      <c r="J113" s="346" t="s">
        <v>304</v>
      </c>
      <c r="K113" s="693"/>
    </row>
    <row r="114" s="607" customFormat="1" ht="36" spans="1:11">
      <c r="A114" s="88">
        <v>16</v>
      </c>
      <c r="B114" s="326" t="s">
        <v>318</v>
      </c>
      <c r="C114" s="318" t="s">
        <v>319</v>
      </c>
      <c r="D114" s="318">
        <v>175</v>
      </c>
      <c r="E114" s="318"/>
      <c r="F114" s="318"/>
      <c r="G114" s="318">
        <v>9</v>
      </c>
      <c r="H114" s="318">
        <v>3.6</v>
      </c>
      <c r="I114" s="318">
        <v>5.4</v>
      </c>
      <c r="J114" s="326" t="s">
        <v>320</v>
      </c>
      <c r="K114" s="326" t="s">
        <v>321</v>
      </c>
    </row>
    <row r="115" s="604" customFormat="1" ht="15" customHeight="1" spans="1:12">
      <c r="A115" s="626"/>
      <c r="B115" s="627" t="s">
        <v>73</v>
      </c>
      <c r="C115" s="628"/>
      <c r="D115" s="630"/>
      <c r="E115" s="630"/>
      <c r="F115" s="630"/>
      <c r="G115" s="630"/>
      <c r="H115" s="630"/>
      <c r="I115" s="630"/>
      <c r="J115" s="662"/>
      <c r="K115" s="627"/>
      <c r="L115" s="663"/>
    </row>
    <row r="116" s="18" customFormat="1" ht="15" customHeight="1" spans="1:12">
      <c r="A116" s="88" t="s">
        <v>16</v>
      </c>
      <c r="B116" s="140" t="s">
        <v>49</v>
      </c>
      <c r="C116" s="140"/>
      <c r="D116" s="90"/>
      <c r="E116" s="90"/>
      <c r="F116" s="90"/>
      <c r="G116" s="90"/>
      <c r="H116" s="90"/>
      <c r="I116" s="90"/>
      <c r="J116" s="276"/>
      <c r="K116" s="140"/>
      <c r="L116" s="140"/>
    </row>
    <row r="117" s="18" customFormat="1" ht="120" spans="1:12">
      <c r="A117" s="88">
        <v>1</v>
      </c>
      <c r="B117" s="140" t="s">
        <v>509</v>
      </c>
      <c r="C117" s="89" t="s">
        <v>323</v>
      </c>
      <c r="D117" s="268">
        <f>28063.83*0.04</f>
        <v>1122.5532</v>
      </c>
      <c r="E117" s="268">
        <v>0</v>
      </c>
      <c r="F117" s="687">
        <v>59.2</v>
      </c>
      <c r="G117" s="687">
        <f>H117+I117</f>
        <v>1063.3532</v>
      </c>
      <c r="H117" s="687">
        <f>D117*0.4</f>
        <v>449.02128</v>
      </c>
      <c r="I117" s="687">
        <f>D117-F117-H117</f>
        <v>614.33192</v>
      </c>
      <c r="J117" s="276" t="s">
        <v>510</v>
      </c>
      <c r="K117" s="140" t="s">
        <v>325</v>
      </c>
      <c r="L117" s="140" t="s">
        <v>163</v>
      </c>
    </row>
    <row r="118" s="18" customFormat="1" ht="15" customHeight="1" spans="1:12">
      <c r="A118" s="88">
        <v>2</v>
      </c>
      <c r="B118" s="140"/>
      <c r="C118" s="89"/>
      <c r="D118" s="268"/>
      <c r="E118" s="268"/>
      <c r="F118" s="90"/>
      <c r="G118" s="90"/>
      <c r="H118" s="337"/>
      <c r="I118" s="337"/>
      <c r="J118" s="276"/>
      <c r="K118" s="140"/>
      <c r="L118" s="140"/>
    </row>
    <row r="119" s="18" customFormat="1" ht="15" customHeight="1" spans="1:12">
      <c r="A119" s="88" t="s">
        <v>33</v>
      </c>
      <c r="B119" s="140" t="s">
        <v>17</v>
      </c>
      <c r="C119" s="140"/>
      <c r="D119" s="90"/>
      <c r="E119" s="90"/>
      <c r="F119" s="90"/>
      <c r="G119" s="90"/>
      <c r="H119" s="90"/>
      <c r="I119" s="90"/>
      <c r="J119" s="276"/>
      <c r="K119" s="140"/>
      <c r="L119" s="140"/>
    </row>
    <row r="120" s="18" customFormat="1" ht="15" customHeight="1" spans="1:12">
      <c r="A120" s="88">
        <v>1</v>
      </c>
      <c r="B120" s="89"/>
      <c r="C120" s="89"/>
      <c r="D120" s="90"/>
      <c r="E120" s="90"/>
      <c r="F120" s="90"/>
      <c r="G120" s="90"/>
      <c r="H120" s="90"/>
      <c r="I120" s="90"/>
      <c r="J120" s="276"/>
      <c r="K120" s="140"/>
      <c r="L120" s="140" t="s">
        <v>165</v>
      </c>
    </row>
    <row r="121" s="18" customFormat="1" ht="15" customHeight="1" spans="1:12">
      <c r="A121" s="88">
        <v>2</v>
      </c>
      <c r="B121" s="89"/>
      <c r="C121" s="89"/>
      <c r="D121" s="90"/>
      <c r="E121" s="90"/>
      <c r="F121" s="90"/>
      <c r="G121" s="90"/>
      <c r="H121" s="90"/>
      <c r="I121" s="90"/>
      <c r="J121" s="276"/>
      <c r="K121" s="140"/>
      <c r="L121" s="140" t="s">
        <v>165</v>
      </c>
    </row>
    <row r="122" s="18" customFormat="1" ht="15" customHeight="1" spans="1:12">
      <c r="A122" s="88" t="s">
        <v>38</v>
      </c>
      <c r="B122" s="89" t="s">
        <v>34</v>
      </c>
      <c r="C122" s="89"/>
      <c r="D122" s="90"/>
      <c r="E122" s="90"/>
      <c r="F122" s="90"/>
      <c r="G122" s="90"/>
      <c r="H122" s="90"/>
      <c r="I122" s="90"/>
      <c r="J122" s="276"/>
      <c r="K122" s="140"/>
      <c r="L122" s="140"/>
    </row>
    <row r="123" s="18" customFormat="1" ht="15" customHeight="1" spans="1:12">
      <c r="A123" s="88">
        <v>1</v>
      </c>
      <c r="B123" s="89"/>
      <c r="C123" s="89"/>
      <c r="D123" s="90"/>
      <c r="E123" s="90"/>
      <c r="F123" s="90"/>
      <c r="G123" s="90"/>
      <c r="H123" s="90"/>
      <c r="I123" s="90"/>
      <c r="J123" s="276"/>
      <c r="K123" s="140"/>
      <c r="L123" s="140" t="s">
        <v>165</v>
      </c>
    </row>
    <row r="124" s="18" customFormat="1" ht="15" customHeight="1" spans="1:12">
      <c r="A124" s="88">
        <v>2</v>
      </c>
      <c r="B124" s="89"/>
      <c r="C124" s="89"/>
      <c r="D124" s="90"/>
      <c r="E124" s="90"/>
      <c r="F124" s="90"/>
      <c r="G124" s="90"/>
      <c r="H124" s="90"/>
      <c r="I124" s="90"/>
      <c r="J124" s="276"/>
      <c r="K124" s="140"/>
      <c r="L124" s="140" t="s">
        <v>165</v>
      </c>
    </row>
    <row r="125" s="18" customFormat="1" ht="15" customHeight="1" spans="1:12">
      <c r="A125" s="88" t="s">
        <v>179</v>
      </c>
      <c r="B125" s="688" t="s">
        <v>39</v>
      </c>
      <c r="C125" s="89"/>
      <c r="D125" s="90"/>
      <c r="E125" s="90"/>
      <c r="F125" s="90"/>
      <c r="G125" s="90"/>
      <c r="H125" s="90"/>
      <c r="I125" s="90"/>
      <c r="J125" s="276"/>
      <c r="K125" s="140"/>
      <c r="L125" s="140"/>
    </row>
    <row r="126" s="18" customFormat="1" ht="15" customHeight="1" spans="1:12">
      <c r="A126" s="88">
        <v>1</v>
      </c>
      <c r="B126" s="89"/>
      <c r="C126" s="89"/>
      <c r="D126" s="90"/>
      <c r="E126" s="90"/>
      <c r="F126" s="90"/>
      <c r="G126" s="90"/>
      <c r="H126" s="90"/>
      <c r="I126" s="90"/>
      <c r="J126" s="276"/>
      <c r="K126" s="140"/>
      <c r="L126" s="140" t="s">
        <v>165</v>
      </c>
    </row>
    <row r="127" s="18" customFormat="1" ht="15" customHeight="1" spans="1:12">
      <c r="A127" s="88">
        <v>2</v>
      </c>
      <c r="B127" s="89"/>
      <c r="C127" s="89"/>
      <c r="D127" s="90"/>
      <c r="E127" s="90"/>
      <c r="F127" s="90"/>
      <c r="G127" s="90"/>
      <c r="H127" s="90"/>
      <c r="I127" s="90"/>
      <c r="J127" s="276"/>
      <c r="K127" s="140"/>
      <c r="L127" s="140" t="s">
        <v>165</v>
      </c>
    </row>
    <row r="128" s="18" customFormat="1" ht="19" customHeight="1" spans="1:12">
      <c r="A128" s="88" t="s">
        <v>186</v>
      </c>
      <c r="B128" s="688" t="s">
        <v>78</v>
      </c>
      <c r="C128" s="89"/>
      <c r="D128" s="90"/>
      <c r="E128" s="90"/>
      <c r="F128" s="90"/>
      <c r="G128" s="90"/>
      <c r="H128" s="90"/>
      <c r="I128" s="90"/>
      <c r="J128" s="276"/>
      <c r="K128" s="140"/>
      <c r="L128" s="140"/>
    </row>
    <row r="129" s="18" customFormat="1" ht="45" customHeight="1" spans="1:12">
      <c r="A129" s="88">
        <v>1</v>
      </c>
      <c r="B129" s="89" t="s">
        <v>326</v>
      </c>
      <c r="C129" s="89" t="s">
        <v>327</v>
      </c>
      <c r="D129" s="90">
        <v>25</v>
      </c>
      <c r="E129" s="90">
        <v>0</v>
      </c>
      <c r="F129" s="90">
        <v>0</v>
      </c>
      <c r="G129" s="90">
        <v>25</v>
      </c>
      <c r="H129" s="90">
        <v>25</v>
      </c>
      <c r="I129" s="90">
        <v>0</v>
      </c>
      <c r="J129" s="276" t="s">
        <v>328</v>
      </c>
      <c r="K129" s="140" t="s">
        <v>325</v>
      </c>
      <c r="L129" s="140" t="s">
        <v>165</v>
      </c>
    </row>
    <row r="130" s="554" customFormat="1" ht="15" customHeight="1" spans="1:12">
      <c r="A130" s="651"/>
      <c r="B130" s="694" t="s">
        <v>330</v>
      </c>
      <c r="C130" s="695"/>
      <c r="D130" s="696">
        <f t="shared" ref="D130:I130" si="31">D131+D134+D136</f>
        <v>580</v>
      </c>
      <c r="E130" s="696"/>
      <c r="F130" s="696"/>
      <c r="G130" s="696">
        <f t="shared" si="31"/>
        <v>580</v>
      </c>
      <c r="H130" s="696">
        <f t="shared" si="31"/>
        <v>232</v>
      </c>
      <c r="I130" s="696">
        <f t="shared" si="31"/>
        <v>348</v>
      </c>
      <c r="J130" s="706"/>
      <c r="K130" s="694"/>
      <c r="L130" s="567"/>
    </row>
    <row r="131" s="240" customFormat="1" ht="15" customHeight="1" spans="1:12">
      <c r="A131" s="285" t="s">
        <v>16</v>
      </c>
      <c r="B131" s="372" t="s">
        <v>17</v>
      </c>
      <c r="C131" s="372"/>
      <c r="D131" s="373">
        <f t="shared" ref="D131:I131" si="32">D132+D133</f>
        <v>220</v>
      </c>
      <c r="E131" s="373">
        <f t="shared" si="32"/>
        <v>0</v>
      </c>
      <c r="F131" s="373">
        <f t="shared" si="32"/>
        <v>0</v>
      </c>
      <c r="G131" s="373">
        <f t="shared" si="32"/>
        <v>220</v>
      </c>
      <c r="H131" s="373">
        <f t="shared" si="32"/>
        <v>88</v>
      </c>
      <c r="I131" s="373">
        <f t="shared" si="32"/>
        <v>132</v>
      </c>
      <c r="J131" s="278"/>
      <c r="K131" s="372"/>
      <c r="L131" s="372"/>
    </row>
    <row r="132" s="18" customFormat="1" ht="39" customHeight="1" spans="1:12">
      <c r="A132" s="88">
        <v>1</v>
      </c>
      <c r="B132" s="88" t="s">
        <v>335</v>
      </c>
      <c r="C132" s="88" t="s">
        <v>336</v>
      </c>
      <c r="D132" s="468">
        <v>120</v>
      </c>
      <c r="E132" s="90"/>
      <c r="F132" s="90"/>
      <c r="G132" s="88">
        <f>+H132+I132</f>
        <v>120</v>
      </c>
      <c r="H132" s="280">
        <v>48</v>
      </c>
      <c r="I132" s="280">
        <v>72</v>
      </c>
      <c r="J132" s="280" t="s">
        <v>337</v>
      </c>
      <c r="K132" s="88" t="s">
        <v>334</v>
      </c>
      <c r="L132" s="140" t="s">
        <v>165</v>
      </c>
    </row>
    <row r="133" s="18" customFormat="1" ht="39" customHeight="1" spans="1:12">
      <c r="A133" s="88">
        <v>2</v>
      </c>
      <c r="B133" s="332" t="s">
        <v>338</v>
      </c>
      <c r="C133" s="88" t="s">
        <v>336</v>
      </c>
      <c r="D133" s="468">
        <v>100</v>
      </c>
      <c r="E133" s="90"/>
      <c r="F133" s="90"/>
      <c r="G133" s="88">
        <v>100</v>
      </c>
      <c r="H133" s="88">
        <v>40</v>
      </c>
      <c r="I133" s="280">
        <v>60</v>
      </c>
      <c r="J133" s="280" t="s">
        <v>337</v>
      </c>
      <c r="K133" s="88" t="s">
        <v>334</v>
      </c>
      <c r="L133" s="140"/>
    </row>
    <row r="134" s="240" customFormat="1" ht="15" customHeight="1" spans="1:12">
      <c r="A134" s="285" t="s">
        <v>33</v>
      </c>
      <c r="B134" s="697" t="s">
        <v>78</v>
      </c>
      <c r="C134" s="375"/>
      <c r="D134" s="373">
        <v>110</v>
      </c>
      <c r="E134" s="373"/>
      <c r="F134" s="373"/>
      <c r="G134" s="373">
        <v>110</v>
      </c>
      <c r="H134" s="373">
        <v>44</v>
      </c>
      <c r="I134" s="373">
        <v>66</v>
      </c>
      <c r="J134" s="278"/>
      <c r="K134" s="372"/>
      <c r="L134" s="372"/>
    </row>
    <row r="135" s="18" customFormat="1" ht="42" customHeight="1" spans="1:12">
      <c r="A135" s="88">
        <v>1</v>
      </c>
      <c r="B135" s="89" t="s">
        <v>339</v>
      </c>
      <c r="C135" s="89" t="s">
        <v>340</v>
      </c>
      <c r="D135" s="90">
        <v>110</v>
      </c>
      <c r="E135" s="90"/>
      <c r="F135" s="90"/>
      <c r="G135" s="90">
        <v>110</v>
      </c>
      <c r="H135" s="90">
        <v>44</v>
      </c>
      <c r="I135" s="90">
        <v>66</v>
      </c>
      <c r="J135" s="276" t="s">
        <v>341</v>
      </c>
      <c r="K135" s="88" t="s">
        <v>334</v>
      </c>
      <c r="L135" s="140" t="s">
        <v>165</v>
      </c>
    </row>
    <row r="136" s="240" customFormat="1" ht="15" customHeight="1" spans="1:12">
      <c r="A136" s="285" t="s">
        <v>38</v>
      </c>
      <c r="B136" s="375" t="s">
        <v>92</v>
      </c>
      <c r="C136" s="564"/>
      <c r="D136" s="373">
        <f t="shared" ref="D136:I136" si="33">D137+D138+D139</f>
        <v>250</v>
      </c>
      <c r="E136" s="373">
        <f t="shared" si="33"/>
        <v>0</v>
      </c>
      <c r="F136" s="373">
        <f t="shared" si="33"/>
        <v>0</v>
      </c>
      <c r="G136" s="373">
        <f t="shared" si="33"/>
        <v>250</v>
      </c>
      <c r="H136" s="373">
        <f t="shared" si="33"/>
        <v>100</v>
      </c>
      <c r="I136" s="373">
        <f t="shared" si="33"/>
        <v>150</v>
      </c>
      <c r="J136" s="278"/>
      <c r="K136" s="372"/>
      <c r="L136" s="372"/>
    </row>
    <row r="137" s="607" customFormat="1" ht="63" customHeight="1" spans="1:11">
      <c r="A137" s="88">
        <v>1</v>
      </c>
      <c r="B137" s="87" t="s">
        <v>342</v>
      </c>
      <c r="C137" s="87" t="s">
        <v>343</v>
      </c>
      <c r="D137" s="87">
        <v>50</v>
      </c>
      <c r="E137" s="87"/>
      <c r="F137" s="87"/>
      <c r="G137" s="87">
        <v>50</v>
      </c>
      <c r="H137" s="87">
        <v>20</v>
      </c>
      <c r="I137" s="87">
        <v>30</v>
      </c>
      <c r="J137" s="87" t="s">
        <v>344</v>
      </c>
      <c r="K137" s="87" t="s">
        <v>334</v>
      </c>
    </row>
    <row r="138" s="607" customFormat="1" ht="24" spans="1:14">
      <c r="A138" s="61">
        <v>2</v>
      </c>
      <c r="B138" s="61" t="s">
        <v>345</v>
      </c>
      <c r="C138" s="87" t="s">
        <v>346</v>
      </c>
      <c r="D138" s="61">
        <v>60</v>
      </c>
      <c r="E138" s="61"/>
      <c r="F138" s="61"/>
      <c r="G138" s="61">
        <v>60</v>
      </c>
      <c r="H138" s="61">
        <v>24</v>
      </c>
      <c r="I138" s="61">
        <v>36</v>
      </c>
      <c r="J138" s="280" t="s">
        <v>347</v>
      </c>
      <c r="K138" s="88" t="s">
        <v>334</v>
      </c>
      <c r="L138" s="1"/>
      <c r="M138" s="1"/>
      <c r="N138" s="1"/>
    </row>
    <row r="139" s="568" customFormat="1" ht="33" customHeight="1" spans="1:11">
      <c r="A139" s="61">
        <v>3</v>
      </c>
      <c r="B139" s="87" t="s">
        <v>348</v>
      </c>
      <c r="C139" s="87" t="s">
        <v>349</v>
      </c>
      <c r="D139" s="87">
        <v>140</v>
      </c>
      <c r="E139" s="87"/>
      <c r="F139" s="87"/>
      <c r="G139" s="87">
        <v>140</v>
      </c>
      <c r="H139" s="87">
        <v>56</v>
      </c>
      <c r="I139" s="87">
        <v>84</v>
      </c>
      <c r="J139" s="87" t="s">
        <v>350</v>
      </c>
      <c r="K139" s="88" t="s">
        <v>334</v>
      </c>
    </row>
    <row r="140" s="604" customFormat="1" ht="15" customHeight="1" spans="1:12">
      <c r="A140" s="626"/>
      <c r="B140" s="627" t="s">
        <v>77</v>
      </c>
      <c r="C140" s="628"/>
      <c r="D140" s="630">
        <f t="shared" ref="D140:I140" si="34">D141+D144+D147+D150+D153+D247</f>
        <v>219</v>
      </c>
      <c r="E140" s="630">
        <f t="shared" si="34"/>
        <v>0</v>
      </c>
      <c r="F140" s="630">
        <f t="shared" si="34"/>
        <v>0</v>
      </c>
      <c r="G140" s="630">
        <f t="shared" si="34"/>
        <v>219</v>
      </c>
      <c r="H140" s="630">
        <f t="shared" si="34"/>
        <v>87.6</v>
      </c>
      <c r="I140" s="630">
        <f t="shared" si="34"/>
        <v>131.4</v>
      </c>
      <c r="J140" s="662"/>
      <c r="K140" s="627"/>
      <c r="L140" s="663"/>
    </row>
    <row r="141" s="240" customFormat="1" ht="15" customHeight="1" spans="1:12">
      <c r="A141" s="285" t="s">
        <v>16</v>
      </c>
      <c r="B141" s="372" t="s">
        <v>49</v>
      </c>
      <c r="C141" s="372"/>
      <c r="D141" s="373"/>
      <c r="E141" s="373"/>
      <c r="F141" s="373"/>
      <c r="G141" s="373"/>
      <c r="H141" s="373"/>
      <c r="I141" s="373"/>
      <c r="J141" s="278"/>
      <c r="K141" s="372"/>
      <c r="L141" s="372"/>
    </row>
    <row r="142" s="18" customFormat="1" ht="15" customHeight="1" spans="1:12">
      <c r="A142" s="88">
        <v>1</v>
      </c>
      <c r="B142" s="140"/>
      <c r="C142" s="89"/>
      <c r="D142" s="268"/>
      <c r="F142" s="268"/>
      <c r="G142" s="90"/>
      <c r="H142" s="337"/>
      <c r="I142" s="337"/>
      <c r="J142" s="276"/>
      <c r="K142" s="140"/>
      <c r="L142" s="140" t="s">
        <v>163</v>
      </c>
    </row>
    <row r="143" s="18" customFormat="1" ht="15" customHeight="1" spans="1:12">
      <c r="A143" s="88">
        <v>2</v>
      </c>
      <c r="B143" s="140"/>
      <c r="C143" s="89"/>
      <c r="D143" s="268"/>
      <c r="E143" s="268"/>
      <c r="F143" s="90"/>
      <c r="G143" s="90"/>
      <c r="H143" s="337"/>
      <c r="I143" s="337"/>
      <c r="J143" s="276"/>
      <c r="K143" s="140"/>
      <c r="L143" s="140"/>
    </row>
    <row r="144" s="240" customFormat="1" ht="15" customHeight="1" spans="1:12">
      <c r="A144" s="285" t="s">
        <v>33</v>
      </c>
      <c r="B144" s="372" t="s">
        <v>17</v>
      </c>
      <c r="C144" s="372"/>
      <c r="D144" s="373"/>
      <c r="E144" s="373"/>
      <c r="F144" s="373"/>
      <c r="G144" s="373"/>
      <c r="H144" s="373"/>
      <c r="I144" s="373"/>
      <c r="J144" s="278"/>
      <c r="K144" s="372"/>
      <c r="L144" s="372"/>
    </row>
    <row r="145" s="18" customFormat="1" ht="15" customHeight="1" spans="1:12">
      <c r="A145" s="88">
        <v>1</v>
      </c>
      <c r="B145" s="89"/>
      <c r="C145" s="89"/>
      <c r="D145" s="90"/>
      <c r="E145" s="90"/>
      <c r="F145" s="90"/>
      <c r="G145" s="90"/>
      <c r="H145" s="90"/>
      <c r="I145" s="90"/>
      <c r="J145" s="276"/>
      <c r="K145" s="140"/>
      <c r="L145" s="140" t="s">
        <v>165</v>
      </c>
    </row>
    <row r="146" s="18" customFormat="1" ht="15" customHeight="1" spans="1:12">
      <c r="A146" s="88">
        <v>2</v>
      </c>
      <c r="B146" s="89"/>
      <c r="C146" s="89"/>
      <c r="D146" s="90"/>
      <c r="E146" s="90"/>
      <c r="F146" s="90"/>
      <c r="G146" s="90"/>
      <c r="H146" s="90"/>
      <c r="I146" s="90"/>
      <c r="J146" s="276"/>
      <c r="K146" s="140"/>
      <c r="L146" s="140" t="s">
        <v>165</v>
      </c>
    </row>
    <row r="147" s="240" customFormat="1" ht="15" customHeight="1" spans="1:12">
      <c r="A147" s="285" t="s">
        <v>38</v>
      </c>
      <c r="B147" s="375" t="s">
        <v>34</v>
      </c>
      <c r="C147" s="375"/>
      <c r="D147" s="373"/>
      <c r="E147" s="373"/>
      <c r="F147" s="373"/>
      <c r="G147" s="373"/>
      <c r="H147" s="373"/>
      <c r="I147" s="373"/>
      <c r="J147" s="278"/>
      <c r="K147" s="372"/>
      <c r="L147" s="372"/>
    </row>
    <row r="148" s="18" customFormat="1" ht="15" customHeight="1" spans="1:12">
      <c r="A148" s="88">
        <v>1</v>
      </c>
      <c r="B148" s="89"/>
      <c r="C148" s="89"/>
      <c r="D148" s="90"/>
      <c r="E148" s="90"/>
      <c r="F148" s="90"/>
      <c r="G148" s="90"/>
      <c r="H148" s="90"/>
      <c r="I148" s="90"/>
      <c r="J148" s="276"/>
      <c r="K148" s="140"/>
      <c r="L148" s="140" t="s">
        <v>165</v>
      </c>
    </row>
    <row r="149" s="18" customFormat="1" ht="15" customHeight="1" spans="1:12">
      <c r="A149" s="88">
        <v>2</v>
      </c>
      <c r="B149" s="89"/>
      <c r="C149" s="89"/>
      <c r="D149" s="90"/>
      <c r="E149" s="90"/>
      <c r="F149" s="90"/>
      <c r="G149" s="90"/>
      <c r="H149" s="90"/>
      <c r="I149" s="90"/>
      <c r="J149" s="276"/>
      <c r="K149" s="140"/>
      <c r="L149" s="140" t="s">
        <v>165</v>
      </c>
    </row>
    <row r="150" s="240" customFormat="1" ht="15" customHeight="1" spans="1:12">
      <c r="A150" s="285" t="s">
        <v>179</v>
      </c>
      <c r="B150" s="698" t="s">
        <v>39</v>
      </c>
      <c r="C150" s="375"/>
      <c r="D150" s="373"/>
      <c r="E150" s="373"/>
      <c r="F150" s="373"/>
      <c r="G150" s="373"/>
      <c r="H150" s="373"/>
      <c r="I150" s="373"/>
      <c r="J150" s="278"/>
      <c r="K150" s="372"/>
      <c r="L150" s="372"/>
    </row>
    <row r="151" s="18" customFormat="1" ht="15" customHeight="1" spans="1:12">
      <c r="A151" s="88">
        <v>1</v>
      </c>
      <c r="B151" s="89"/>
      <c r="C151" s="89"/>
      <c r="D151" s="90"/>
      <c r="E151" s="90"/>
      <c r="F151" s="90"/>
      <c r="G151" s="90"/>
      <c r="H151" s="90"/>
      <c r="I151" s="90"/>
      <c r="J151" s="276"/>
      <c r="K151" s="140"/>
      <c r="L151" s="140" t="s">
        <v>165</v>
      </c>
    </row>
    <row r="152" s="18" customFormat="1" ht="15" customHeight="1" spans="1:12">
      <c r="A152" s="88">
        <v>2</v>
      </c>
      <c r="B152" s="89"/>
      <c r="C152" s="89"/>
      <c r="D152" s="90"/>
      <c r="E152" s="90"/>
      <c r="F152" s="90"/>
      <c r="G152" s="90"/>
      <c r="H152" s="90"/>
      <c r="I152" s="90"/>
      <c r="J152" s="276"/>
      <c r="K152" s="140"/>
      <c r="L152" s="140" t="s">
        <v>165</v>
      </c>
    </row>
    <row r="153" s="240" customFormat="1" ht="22" customHeight="1" spans="1:12">
      <c r="A153" s="285" t="s">
        <v>186</v>
      </c>
      <c r="B153" s="698" t="s">
        <v>78</v>
      </c>
      <c r="C153" s="375"/>
      <c r="D153" s="373">
        <f t="shared" ref="D153:I153" si="35">D154+D155</f>
        <v>219</v>
      </c>
      <c r="E153" s="373"/>
      <c r="F153" s="373"/>
      <c r="G153" s="373">
        <f t="shared" si="35"/>
        <v>219</v>
      </c>
      <c r="H153" s="373">
        <f t="shared" si="35"/>
        <v>87.6</v>
      </c>
      <c r="I153" s="373">
        <f t="shared" si="35"/>
        <v>131.4</v>
      </c>
      <c r="J153" s="278"/>
      <c r="K153" s="372"/>
      <c r="L153" s="372"/>
    </row>
    <row r="154" s="18" customFormat="1" ht="66" customHeight="1" spans="1:12">
      <c r="A154" s="88">
        <v>1</v>
      </c>
      <c r="B154" s="89" t="s">
        <v>351</v>
      </c>
      <c r="C154" s="89" t="s">
        <v>352</v>
      </c>
      <c r="D154" s="90">
        <v>195</v>
      </c>
      <c r="E154" s="90"/>
      <c r="F154" s="90"/>
      <c r="G154" s="90">
        <v>195</v>
      </c>
      <c r="H154" s="90">
        <f>G154*0.4</f>
        <v>78</v>
      </c>
      <c r="I154" s="90">
        <f>G154-H154</f>
        <v>117</v>
      </c>
      <c r="J154" s="276" t="s">
        <v>353</v>
      </c>
      <c r="K154" s="402" t="s">
        <v>354</v>
      </c>
      <c r="L154" s="140" t="s">
        <v>165</v>
      </c>
    </row>
    <row r="155" s="18" customFormat="1" ht="58" customHeight="1" spans="1:12">
      <c r="A155" s="88">
        <v>2</v>
      </c>
      <c r="B155" s="89" t="s">
        <v>79</v>
      </c>
      <c r="C155" s="89" t="s">
        <v>80</v>
      </c>
      <c r="D155" s="90">
        <v>24</v>
      </c>
      <c r="E155" s="90"/>
      <c r="F155" s="90"/>
      <c r="G155" s="90">
        <v>24</v>
      </c>
      <c r="H155" s="90">
        <f>G155*0.4</f>
        <v>9.6</v>
      </c>
      <c r="I155" s="90">
        <f>G155-H155</f>
        <v>14.4</v>
      </c>
      <c r="J155" s="89" t="s">
        <v>81</v>
      </c>
      <c r="K155" s="402" t="s">
        <v>354</v>
      </c>
      <c r="L155" s="140"/>
    </row>
    <row r="156" s="240" customFormat="1" ht="15" customHeight="1" spans="1:12">
      <c r="A156" s="626"/>
      <c r="B156" s="699" t="s">
        <v>83</v>
      </c>
      <c r="C156" s="700"/>
      <c r="D156" s="701">
        <f t="shared" ref="D156:I156" si="36">SUM(D157:D164)</f>
        <v>1040</v>
      </c>
      <c r="E156" s="701">
        <f t="shared" si="36"/>
        <v>0</v>
      </c>
      <c r="F156" s="701">
        <f t="shared" si="36"/>
        <v>0</v>
      </c>
      <c r="G156" s="701">
        <f t="shared" si="36"/>
        <v>90</v>
      </c>
      <c r="H156" s="701">
        <f t="shared" si="36"/>
        <v>36</v>
      </c>
      <c r="I156" s="701">
        <f t="shared" si="36"/>
        <v>54</v>
      </c>
      <c r="J156" s="707"/>
      <c r="K156" s="699"/>
      <c r="L156" s="708"/>
    </row>
    <row r="157" s="18" customFormat="1" ht="15" customHeight="1" spans="1:12">
      <c r="A157" s="285" t="s">
        <v>16</v>
      </c>
      <c r="B157" s="372" t="s">
        <v>49</v>
      </c>
      <c r="C157" s="140"/>
      <c r="D157" s="90"/>
      <c r="E157" s="90"/>
      <c r="F157" s="90"/>
      <c r="G157" s="90"/>
      <c r="H157" s="90"/>
      <c r="I157" s="90"/>
      <c r="J157" s="276"/>
      <c r="K157" s="140"/>
      <c r="L157" s="140"/>
    </row>
    <row r="158" s="18" customFormat="1" ht="66.95" customHeight="1" spans="1:12">
      <c r="A158" s="88">
        <v>1</v>
      </c>
      <c r="B158" s="140" t="s">
        <v>84</v>
      </c>
      <c r="C158" s="87" t="s">
        <v>85</v>
      </c>
      <c r="D158" s="268">
        <v>1000</v>
      </c>
      <c r="E158" s="268"/>
      <c r="F158" s="90"/>
      <c r="G158" s="90">
        <f>SUM(H158:I158)</f>
        <v>50</v>
      </c>
      <c r="H158" s="337">
        <v>20</v>
      </c>
      <c r="I158" s="337">
        <v>30</v>
      </c>
      <c r="J158" s="468" t="s">
        <v>86</v>
      </c>
      <c r="K158" s="87" t="s">
        <v>87</v>
      </c>
      <c r="L158" s="140" t="s">
        <v>163</v>
      </c>
    </row>
    <row r="159" s="18" customFormat="1" ht="15" customHeight="1" spans="1:12">
      <c r="A159" s="285" t="s">
        <v>33</v>
      </c>
      <c r="B159" s="372" t="s">
        <v>17</v>
      </c>
      <c r="C159" s="140"/>
      <c r="D159" s="90"/>
      <c r="E159" s="90"/>
      <c r="F159" s="90"/>
      <c r="G159" s="90"/>
      <c r="H159" s="90"/>
      <c r="I159" s="90"/>
      <c r="J159" s="276"/>
      <c r="K159" s="140"/>
      <c r="L159" s="140"/>
    </row>
    <row r="160" s="18" customFormat="1" ht="15" customHeight="1" spans="1:12">
      <c r="A160" s="285" t="s">
        <v>38</v>
      </c>
      <c r="B160" s="372" t="s">
        <v>34</v>
      </c>
      <c r="C160" s="89"/>
      <c r="D160" s="90"/>
      <c r="E160" s="90"/>
      <c r="F160" s="90"/>
      <c r="G160" s="90"/>
      <c r="H160" s="90"/>
      <c r="I160" s="90"/>
      <c r="J160" s="276"/>
      <c r="K160" s="140"/>
      <c r="L160" s="140"/>
    </row>
    <row r="161" s="18" customFormat="1" ht="15" customHeight="1" spans="1:12">
      <c r="A161" s="285" t="s">
        <v>179</v>
      </c>
      <c r="B161" s="372" t="s">
        <v>39</v>
      </c>
      <c r="C161" s="89"/>
      <c r="D161" s="90"/>
      <c r="E161" s="90"/>
      <c r="F161" s="90"/>
      <c r="G161" s="90"/>
      <c r="H161" s="90"/>
      <c r="I161" s="90"/>
      <c r="J161" s="276"/>
      <c r="K161" s="140"/>
      <c r="L161" s="140"/>
    </row>
    <row r="162" s="18" customFormat="1" ht="15" customHeight="1" spans="1:12">
      <c r="A162" s="285" t="s">
        <v>186</v>
      </c>
      <c r="B162" s="372" t="s">
        <v>78</v>
      </c>
      <c r="C162" s="89"/>
      <c r="D162" s="90"/>
      <c r="E162" s="90"/>
      <c r="F162" s="90"/>
      <c r="G162" s="90"/>
      <c r="H162" s="90"/>
      <c r="I162" s="90"/>
      <c r="J162" s="276"/>
      <c r="K162" s="140"/>
      <c r="L162" s="140"/>
    </row>
    <row r="163" s="18" customFormat="1" ht="39" customHeight="1" spans="1:12">
      <c r="A163" s="88">
        <v>1</v>
      </c>
      <c r="B163" s="89" t="s">
        <v>355</v>
      </c>
      <c r="C163" s="89" t="s">
        <v>356</v>
      </c>
      <c r="D163" s="90">
        <v>40</v>
      </c>
      <c r="E163" s="90"/>
      <c r="F163" s="90"/>
      <c r="G163" s="90">
        <f>SUM(H163:I163)</f>
        <v>40</v>
      </c>
      <c r="H163" s="90">
        <v>16</v>
      </c>
      <c r="I163" s="90">
        <v>24</v>
      </c>
      <c r="J163" s="276" t="s">
        <v>357</v>
      </c>
      <c r="K163" s="87" t="s">
        <v>87</v>
      </c>
      <c r="L163" s="140" t="s">
        <v>165</v>
      </c>
    </row>
    <row r="164" s="18" customFormat="1" ht="15" customHeight="1" spans="1:12">
      <c r="A164" s="285" t="s">
        <v>200</v>
      </c>
      <c r="B164" s="375" t="s">
        <v>92</v>
      </c>
      <c r="C164" s="268"/>
      <c r="D164" s="90"/>
      <c r="E164" s="90"/>
      <c r="F164" s="90"/>
      <c r="G164" s="90"/>
      <c r="H164" s="90"/>
      <c r="I164" s="90"/>
      <c r="J164" s="276"/>
      <c r="K164" s="140"/>
      <c r="L164" s="140"/>
    </row>
    <row r="165" s="604" customFormat="1" ht="15" customHeight="1" spans="1:12">
      <c r="A165" s="626"/>
      <c r="B165" s="627" t="s">
        <v>88</v>
      </c>
      <c r="C165" s="628"/>
      <c r="D165" s="630"/>
      <c r="E165" s="630"/>
      <c r="F165" s="630"/>
      <c r="G165" s="630"/>
      <c r="H165" s="630"/>
      <c r="I165" s="630"/>
      <c r="J165" s="662"/>
      <c r="K165" s="627"/>
      <c r="L165" s="663"/>
    </row>
    <row r="166" s="608" customFormat="1" ht="27" customHeight="1" spans="1:12">
      <c r="A166" s="702"/>
      <c r="B166" s="703" t="s">
        <v>13</v>
      </c>
      <c r="C166" s="703"/>
      <c r="D166" s="704">
        <f t="shared" ref="D166:I166" si="37">D167+D179+D184+D187+D189+D230</f>
        <v>85685.42</v>
      </c>
      <c r="E166" s="704">
        <f t="shared" si="37"/>
        <v>0</v>
      </c>
      <c r="F166" s="704">
        <f t="shared" si="37"/>
        <v>0</v>
      </c>
      <c r="G166" s="704">
        <f t="shared" si="37"/>
        <v>9230.24</v>
      </c>
      <c r="H166" s="704">
        <f t="shared" si="37"/>
        <v>4656.29</v>
      </c>
      <c r="I166" s="704">
        <f t="shared" si="37"/>
        <v>4573.95</v>
      </c>
      <c r="J166" s="704"/>
      <c r="K166" s="703"/>
      <c r="L166" s="285"/>
    </row>
    <row r="167" s="240" customFormat="1" ht="15" customHeight="1" spans="1:12">
      <c r="A167" s="285" t="s">
        <v>16</v>
      </c>
      <c r="B167" s="372" t="s">
        <v>49</v>
      </c>
      <c r="C167" s="372"/>
      <c r="D167" s="375">
        <f t="shared" ref="D167:I167" si="38">SUM(D168:D178)</f>
        <v>15278.13</v>
      </c>
      <c r="E167" s="375">
        <f t="shared" si="38"/>
        <v>0</v>
      </c>
      <c r="F167" s="375">
        <f t="shared" si="38"/>
        <v>0</v>
      </c>
      <c r="G167" s="375">
        <f t="shared" si="38"/>
        <v>952.95</v>
      </c>
      <c r="H167" s="375">
        <f t="shared" si="38"/>
        <v>381</v>
      </c>
      <c r="I167" s="375">
        <f t="shared" si="38"/>
        <v>571.95</v>
      </c>
      <c r="J167" s="278"/>
      <c r="K167" s="372"/>
      <c r="L167" s="372"/>
    </row>
    <row r="168" s="18" customFormat="1" ht="36" spans="1:12">
      <c r="A168" s="88">
        <v>1</v>
      </c>
      <c r="B168" s="411" t="s">
        <v>358</v>
      </c>
      <c r="C168" s="89" t="s">
        <v>90</v>
      </c>
      <c r="D168" s="89">
        <v>381.57</v>
      </c>
      <c r="E168" s="89">
        <v>0</v>
      </c>
      <c r="F168" s="89">
        <v>0</v>
      </c>
      <c r="G168" s="89">
        <v>22.12</v>
      </c>
      <c r="H168" s="89">
        <v>9</v>
      </c>
      <c r="I168" s="89">
        <f t="shared" ref="I168:I170" si="39">G168-H168</f>
        <v>13.12</v>
      </c>
      <c r="J168" s="89" t="s">
        <v>90</v>
      </c>
      <c r="K168" s="140" t="s">
        <v>373</v>
      </c>
      <c r="L168" s="140"/>
    </row>
    <row r="169" s="18" customFormat="1" ht="36" spans="1:12">
      <c r="A169" s="88">
        <v>2</v>
      </c>
      <c r="B169" s="411" t="s">
        <v>359</v>
      </c>
      <c r="C169" s="89" t="s">
        <v>90</v>
      </c>
      <c r="D169" s="89">
        <v>372.77</v>
      </c>
      <c r="E169" s="89">
        <v>0</v>
      </c>
      <c r="F169" s="89">
        <v>0</v>
      </c>
      <c r="G169" s="89">
        <v>25.85</v>
      </c>
      <c r="H169" s="89">
        <v>10</v>
      </c>
      <c r="I169" s="89">
        <f t="shared" si="39"/>
        <v>15.85</v>
      </c>
      <c r="J169" s="89" t="s">
        <v>90</v>
      </c>
      <c r="K169" s="140" t="s">
        <v>373</v>
      </c>
      <c r="L169" s="140"/>
    </row>
    <row r="170" s="18" customFormat="1" ht="36" spans="1:12">
      <c r="A170" s="88">
        <v>3</v>
      </c>
      <c r="B170" s="411" t="s">
        <v>360</v>
      </c>
      <c r="C170" s="89" t="s">
        <v>90</v>
      </c>
      <c r="D170" s="89">
        <v>423.79</v>
      </c>
      <c r="E170" s="89">
        <v>0</v>
      </c>
      <c r="F170" s="89">
        <v>0</v>
      </c>
      <c r="G170" s="89">
        <v>29.98</v>
      </c>
      <c r="H170" s="89">
        <v>12</v>
      </c>
      <c r="I170" s="89">
        <f t="shared" si="39"/>
        <v>17.98</v>
      </c>
      <c r="J170" s="89" t="s">
        <v>90</v>
      </c>
      <c r="K170" s="140" t="s">
        <v>373</v>
      </c>
      <c r="L170" s="140"/>
    </row>
    <row r="171" s="18" customFormat="1" ht="30" customHeight="1" spans="1:13">
      <c r="A171" s="88">
        <v>4</v>
      </c>
      <c r="B171" s="140" t="s">
        <v>361</v>
      </c>
      <c r="C171" s="89" t="s">
        <v>362</v>
      </c>
      <c r="D171" s="89">
        <v>2000</v>
      </c>
      <c r="E171" s="89">
        <v>0</v>
      </c>
      <c r="F171" s="89">
        <v>0</v>
      </c>
      <c r="G171" s="89">
        <v>200</v>
      </c>
      <c r="H171" s="89">
        <v>80</v>
      </c>
      <c r="I171" s="89">
        <v>120</v>
      </c>
      <c r="J171" s="276" t="s">
        <v>363</v>
      </c>
      <c r="K171" s="140" t="s">
        <v>373</v>
      </c>
      <c r="L171" s="140" t="s">
        <v>163</v>
      </c>
      <c r="M171" s="18">
        <v>1000</v>
      </c>
    </row>
    <row r="172" s="18" customFormat="1" ht="27.75" customHeight="1" spans="1:13">
      <c r="A172" s="88">
        <v>5</v>
      </c>
      <c r="B172" s="140" t="s">
        <v>364</v>
      </c>
      <c r="C172" s="89" t="s">
        <v>365</v>
      </c>
      <c r="D172" s="89">
        <v>500</v>
      </c>
      <c r="E172" s="89">
        <v>0</v>
      </c>
      <c r="F172" s="89">
        <v>0</v>
      </c>
      <c r="G172" s="89">
        <v>50</v>
      </c>
      <c r="H172" s="89">
        <v>20</v>
      </c>
      <c r="I172" s="89">
        <v>30</v>
      </c>
      <c r="J172" s="276" t="s">
        <v>363</v>
      </c>
      <c r="K172" s="140" t="s">
        <v>373</v>
      </c>
      <c r="L172" s="140"/>
      <c r="M172" s="18">
        <v>365</v>
      </c>
    </row>
    <row r="173" s="18" customFormat="1" ht="36" spans="1:13">
      <c r="A173" s="88">
        <v>6</v>
      </c>
      <c r="B173" s="140" t="s">
        <v>366</v>
      </c>
      <c r="C173" s="89" t="s">
        <v>90</v>
      </c>
      <c r="D173" s="89">
        <v>500</v>
      </c>
      <c r="E173" s="89">
        <v>0</v>
      </c>
      <c r="F173" s="89">
        <v>0</v>
      </c>
      <c r="G173" s="89">
        <v>50</v>
      </c>
      <c r="H173" s="89">
        <v>20</v>
      </c>
      <c r="I173" s="89">
        <v>30</v>
      </c>
      <c r="J173" s="276" t="s">
        <v>90</v>
      </c>
      <c r="K173" s="140" t="s">
        <v>373</v>
      </c>
      <c r="L173" s="140"/>
      <c r="M173" s="18">
        <v>400</v>
      </c>
    </row>
    <row r="174" s="18" customFormat="1" ht="36" spans="1:13">
      <c r="A174" s="88">
        <v>7</v>
      </c>
      <c r="B174" s="140" t="s">
        <v>367</v>
      </c>
      <c r="C174" s="89" t="s">
        <v>90</v>
      </c>
      <c r="D174" s="89">
        <v>1500</v>
      </c>
      <c r="E174" s="89">
        <v>0</v>
      </c>
      <c r="F174" s="89">
        <v>0</v>
      </c>
      <c r="G174" s="89">
        <v>150</v>
      </c>
      <c r="H174" s="89">
        <v>60</v>
      </c>
      <c r="I174" s="89">
        <v>90</v>
      </c>
      <c r="J174" s="276" t="s">
        <v>90</v>
      </c>
      <c r="K174" s="140" t="s">
        <v>373</v>
      </c>
      <c r="L174" s="140"/>
      <c r="M174" s="18">
        <v>1200</v>
      </c>
    </row>
    <row r="175" s="18" customFormat="1" ht="36" spans="1:13">
      <c r="A175" s="88">
        <v>8</v>
      </c>
      <c r="B175" s="140" t="s">
        <v>368</v>
      </c>
      <c r="C175" s="89" t="s">
        <v>369</v>
      </c>
      <c r="D175" s="89">
        <v>2800</v>
      </c>
      <c r="E175" s="89">
        <v>0</v>
      </c>
      <c r="F175" s="89">
        <v>0</v>
      </c>
      <c r="G175" s="89">
        <v>120</v>
      </c>
      <c r="H175" s="89">
        <v>48</v>
      </c>
      <c r="I175" s="89">
        <v>72</v>
      </c>
      <c r="J175" s="89" t="s">
        <v>369</v>
      </c>
      <c r="K175" s="140" t="s">
        <v>373</v>
      </c>
      <c r="L175" s="140"/>
      <c r="M175" s="18">
        <v>2500</v>
      </c>
    </row>
    <row r="176" s="18" customFormat="1" ht="36" spans="1:13">
      <c r="A176" s="88">
        <v>9</v>
      </c>
      <c r="B176" s="140" t="s">
        <v>370</v>
      </c>
      <c r="C176" s="89" t="s">
        <v>369</v>
      </c>
      <c r="D176" s="89">
        <v>3500</v>
      </c>
      <c r="E176" s="89">
        <v>0</v>
      </c>
      <c r="F176" s="89">
        <v>0</v>
      </c>
      <c r="G176" s="89">
        <v>150</v>
      </c>
      <c r="H176" s="89">
        <v>60</v>
      </c>
      <c r="I176" s="89">
        <v>90</v>
      </c>
      <c r="J176" s="89" t="s">
        <v>369</v>
      </c>
      <c r="K176" s="140" t="s">
        <v>373</v>
      </c>
      <c r="L176" s="140"/>
      <c r="M176" s="18">
        <v>3500</v>
      </c>
    </row>
    <row r="177" s="18" customFormat="1" ht="36" spans="1:13">
      <c r="A177" s="88">
        <v>10</v>
      </c>
      <c r="B177" s="140" t="s">
        <v>371</v>
      </c>
      <c r="C177" s="89" t="s">
        <v>369</v>
      </c>
      <c r="D177" s="89">
        <v>3000</v>
      </c>
      <c r="E177" s="89">
        <v>0</v>
      </c>
      <c r="F177" s="89">
        <v>0</v>
      </c>
      <c r="G177" s="89">
        <v>130</v>
      </c>
      <c r="H177" s="89">
        <v>52</v>
      </c>
      <c r="I177" s="89">
        <v>78</v>
      </c>
      <c r="J177" s="89" t="s">
        <v>369</v>
      </c>
      <c r="K177" s="140" t="s">
        <v>373</v>
      </c>
      <c r="L177" s="140"/>
      <c r="M177" s="18">
        <v>3000</v>
      </c>
    </row>
    <row r="178" s="18" customFormat="1" ht="36" spans="1:14">
      <c r="A178" s="88">
        <v>11</v>
      </c>
      <c r="B178" s="411" t="s">
        <v>372</v>
      </c>
      <c r="C178" s="89" t="s">
        <v>90</v>
      </c>
      <c r="D178" s="89">
        <v>300</v>
      </c>
      <c r="E178" s="89">
        <v>0</v>
      </c>
      <c r="F178" s="89">
        <v>0</v>
      </c>
      <c r="G178" s="89">
        <v>25</v>
      </c>
      <c r="H178" s="89">
        <v>10</v>
      </c>
      <c r="I178" s="89">
        <f>G178-H178</f>
        <v>15</v>
      </c>
      <c r="J178" s="89" t="s">
        <v>90</v>
      </c>
      <c r="K178" s="140" t="s">
        <v>373</v>
      </c>
      <c r="L178" s="140"/>
      <c r="M178" s="18">
        <v>245</v>
      </c>
      <c r="N178" s="236" t="s">
        <v>511</v>
      </c>
    </row>
    <row r="179" s="240" customFormat="1" ht="15" customHeight="1" spans="1:12">
      <c r="A179" s="285" t="s">
        <v>33</v>
      </c>
      <c r="B179" s="372" t="s">
        <v>17</v>
      </c>
      <c r="C179" s="372"/>
      <c r="D179" s="375">
        <f t="shared" ref="D179:I179" si="40">SUM(D180:D183)</f>
        <v>17700</v>
      </c>
      <c r="E179" s="375">
        <f t="shared" si="40"/>
        <v>0</v>
      </c>
      <c r="F179" s="375">
        <f t="shared" si="40"/>
        <v>0</v>
      </c>
      <c r="G179" s="375">
        <f t="shared" si="40"/>
        <v>1770</v>
      </c>
      <c r="H179" s="375">
        <f t="shared" si="40"/>
        <v>708</v>
      </c>
      <c r="I179" s="375">
        <f t="shared" si="40"/>
        <v>1062</v>
      </c>
      <c r="J179" s="278"/>
      <c r="K179" s="372"/>
      <c r="L179" s="372"/>
    </row>
    <row r="180" s="18" customFormat="1" ht="36" spans="1:13">
      <c r="A180" s="88">
        <v>1</v>
      </c>
      <c r="B180" s="89" t="s">
        <v>89</v>
      </c>
      <c r="C180" s="89" t="s">
        <v>90</v>
      </c>
      <c r="D180" s="89">
        <v>4500</v>
      </c>
      <c r="E180" s="89">
        <v>0</v>
      </c>
      <c r="F180" s="89">
        <v>0</v>
      </c>
      <c r="G180" s="89">
        <v>450</v>
      </c>
      <c r="H180" s="89">
        <v>180</v>
      </c>
      <c r="I180" s="89">
        <v>270</v>
      </c>
      <c r="J180" s="276" t="s">
        <v>90</v>
      </c>
      <c r="K180" s="140" t="s">
        <v>373</v>
      </c>
      <c r="L180" s="140" t="s">
        <v>165</v>
      </c>
      <c r="M180" s="18">
        <v>4200</v>
      </c>
    </row>
    <row r="181" s="18" customFormat="1" ht="36" spans="1:13">
      <c r="A181" s="88">
        <v>2</v>
      </c>
      <c r="B181" s="89" t="s">
        <v>374</v>
      </c>
      <c r="C181" s="89" t="s">
        <v>90</v>
      </c>
      <c r="D181" s="89">
        <v>6000</v>
      </c>
      <c r="E181" s="89">
        <v>0</v>
      </c>
      <c r="F181" s="89">
        <v>0</v>
      </c>
      <c r="G181" s="89">
        <v>600</v>
      </c>
      <c r="H181" s="89">
        <v>240</v>
      </c>
      <c r="I181" s="89">
        <v>360</v>
      </c>
      <c r="J181" s="276" t="s">
        <v>90</v>
      </c>
      <c r="K181" s="140" t="s">
        <v>373</v>
      </c>
      <c r="L181" s="140" t="s">
        <v>165</v>
      </c>
      <c r="M181" s="18">
        <v>5600</v>
      </c>
    </row>
    <row r="182" s="18" customFormat="1" ht="36" spans="1:13">
      <c r="A182" s="88">
        <v>3</v>
      </c>
      <c r="B182" s="89" t="s">
        <v>375</v>
      </c>
      <c r="C182" s="89" t="s">
        <v>90</v>
      </c>
      <c r="D182" s="89">
        <v>4000</v>
      </c>
      <c r="E182" s="89">
        <v>0</v>
      </c>
      <c r="F182" s="89">
        <v>0</v>
      </c>
      <c r="G182" s="89">
        <v>400</v>
      </c>
      <c r="H182" s="89">
        <v>160</v>
      </c>
      <c r="I182" s="89">
        <v>240</v>
      </c>
      <c r="J182" s="276" t="s">
        <v>90</v>
      </c>
      <c r="K182" s="140" t="s">
        <v>373</v>
      </c>
      <c r="L182" s="140"/>
      <c r="M182" s="709">
        <v>3850</v>
      </c>
    </row>
    <row r="183" s="18" customFormat="1" ht="36" spans="1:13">
      <c r="A183" s="88">
        <v>4</v>
      </c>
      <c r="B183" s="89" t="s">
        <v>376</v>
      </c>
      <c r="C183" s="89" t="s">
        <v>90</v>
      </c>
      <c r="D183" s="89">
        <v>3200</v>
      </c>
      <c r="E183" s="89">
        <v>0</v>
      </c>
      <c r="F183" s="89">
        <v>0</v>
      </c>
      <c r="G183" s="89">
        <v>320</v>
      </c>
      <c r="H183" s="89">
        <v>128</v>
      </c>
      <c r="I183" s="89">
        <f>G183-H183</f>
        <v>192</v>
      </c>
      <c r="J183" s="276" t="s">
        <v>90</v>
      </c>
      <c r="K183" s="140" t="s">
        <v>373</v>
      </c>
      <c r="L183" s="140"/>
      <c r="M183" s="709"/>
    </row>
    <row r="184" s="240" customFormat="1" ht="15" customHeight="1" spans="1:12">
      <c r="A184" s="285" t="s">
        <v>38</v>
      </c>
      <c r="B184" s="375" t="s">
        <v>34</v>
      </c>
      <c r="C184" s="375"/>
      <c r="D184" s="375">
        <f t="shared" ref="D184:I184" si="41">SUM(D185:D186)</f>
        <v>3000</v>
      </c>
      <c r="E184" s="375">
        <f t="shared" si="41"/>
        <v>0</v>
      </c>
      <c r="F184" s="375">
        <f t="shared" si="41"/>
        <v>0</v>
      </c>
      <c r="G184" s="375">
        <f t="shared" si="41"/>
        <v>300</v>
      </c>
      <c r="H184" s="375">
        <f t="shared" si="41"/>
        <v>120</v>
      </c>
      <c r="I184" s="375">
        <f t="shared" si="41"/>
        <v>180</v>
      </c>
      <c r="J184" s="278"/>
      <c r="K184" s="372"/>
      <c r="L184" s="372"/>
    </row>
    <row r="185" s="18" customFormat="1" ht="36" spans="1:14">
      <c r="A185" s="88">
        <v>1</v>
      </c>
      <c r="B185" s="705" t="s">
        <v>377</v>
      </c>
      <c r="C185" s="89" t="s">
        <v>378</v>
      </c>
      <c r="D185" s="89">
        <v>1500</v>
      </c>
      <c r="E185" s="89">
        <v>0</v>
      </c>
      <c r="F185" s="89">
        <v>0</v>
      </c>
      <c r="G185" s="89">
        <v>150</v>
      </c>
      <c r="H185" s="89">
        <v>60</v>
      </c>
      <c r="I185" s="89">
        <v>90</v>
      </c>
      <c r="J185" s="89" t="s">
        <v>378</v>
      </c>
      <c r="K185" s="140" t="s">
        <v>373</v>
      </c>
      <c r="L185" s="140" t="s">
        <v>165</v>
      </c>
      <c r="N185" s="236" t="s">
        <v>379</v>
      </c>
    </row>
    <row r="186" s="18" customFormat="1" ht="36" spans="1:14">
      <c r="A186" s="88">
        <v>2</v>
      </c>
      <c r="B186" s="89" t="s">
        <v>380</v>
      </c>
      <c r="C186" s="89" t="s">
        <v>378</v>
      </c>
      <c r="D186" s="89">
        <v>1500</v>
      </c>
      <c r="E186" s="89">
        <v>0</v>
      </c>
      <c r="F186" s="89">
        <v>0</v>
      </c>
      <c r="G186" s="89">
        <v>150</v>
      </c>
      <c r="H186" s="89">
        <v>60</v>
      </c>
      <c r="I186" s="89">
        <v>90</v>
      </c>
      <c r="J186" s="89" t="s">
        <v>378</v>
      </c>
      <c r="K186" s="140" t="s">
        <v>373</v>
      </c>
      <c r="L186" s="140" t="s">
        <v>165</v>
      </c>
      <c r="N186" s="236" t="s">
        <v>379</v>
      </c>
    </row>
    <row r="187" s="240" customFormat="1" ht="15" customHeight="1" spans="1:12">
      <c r="A187" s="285" t="s">
        <v>179</v>
      </c>
      <c r="B187" s="698" t="s">
        <v>39</v>
      </c>
      <c r="C187" s="375"/>
      <c r="D187" s="375">
        <f t="shared" ref="D187:I187" si="42">D188</f>
        <v>1000</v>
      </c>
      <c r="E187" s="375">
        <f t="shared" si="42"/>
        <v>0</v>
      </c>
      <c r="F187" s="375">
        <f t="shared" si="42"/>
        <v>0</v>
      </c>
      <c r="G187" s="375">
        <f t="shared" si="42"/>
        <v>100</v>
      </c>
      <c r="H187" s="375">
        <f t="shared" si="42"/>
        <v>40</v>
      </c>
      <c r="I187" s="375">
        <f t="shared" si="42"/>
        <v>60</v>
      </c>
      <c r="J187" s="278"/>
      <c r="K187" s="372"/>
      <c r="L187" s="372"/>
    </row>
    <row r="188" s="18" customFormat="1" ht="48" spans="1:12">
      <c r="A188" s="88">
        <v>1</v>
      </c>
      <c r="B188" s="89" t="s">
        <v>512</v>
      </c>
      <c r="C188" s="89" t="s">
        <v>382</v>
      </c>
      <c r="D188" s="89">
        <v>1000</v>
      </c>
      <c r="E188" s="89">
        <v>0</v>
      </c>
      <c r="F188" s="89">
        <v>0</v>
      </c>
      <c r="G188" s="89">
        <v>100</v>
      </c>
      <c r="H188" s="89">
        <v>40</v>
      </c>
      <c r="I188" s="89">
        <v>60</v>
      </c>
      <c r="J188" s="276" t="s">
        <v>383</v>
      </c>
      <c r="K188" s="140" t="s">
        <v>373</v>
      </c>
      <c r="L188" s="140" t="s">
        <v>165</v>
      </c>
    </row>
    <row r="189" s="240" customFormat="1" ht="15" customHeight="1" spans="1:12">
      <c r="A189" s="285" t="s">
        <v>186</v>
      </c>
      <c r="B189" s="698" t="s">
        <v>78</v>
      </c>
      <c r="C189" s="375"/>
      <c r="D189" s="375">
        <f t="shared" ref="D189:I189" si="43">SUM(D190:D229)</f>
        <v>14474</v>
      </c>
      <c r="E189" s="375">
        <f t="shared" si="43"/>
        <v>0</v>
      </c>
      <c r="F189" s="375">
        <f t="shared" si="43"/>
        <v>0</v>
      </c>
      <c r="G189" s="375">
        <f t="shared" si="43"/>
        <v>1874</v>
      </c>
      <c r="H189" s="375">
        <f t="shared" si="43"/>
        <v>1034</v>
      </c>
      <c r="I189" s="375">
        <f t="shared" si="43"/>
        <v>840</v>
      </c>
      <c r="J189" s="278"/>
      <c r="K189" s="372"/>
      <c r="L189" s="372"/>
    </row>
    <row r="190" s="18" customFormat="1" ht="36" spans="1:13">
      <c r="A190" s="88">
        <v>1</v>
      </c>
      <c r="B190" s="89" t="s">
        <v>384</v>
      </c>
      <c r="C190" s="89" t="s">
        <v>90</v>
      </c>
      <c r="D190" s="89">
        <v>6000</v>
      </c>
      <c r="E190" s="89">
        <v>0</v>
      </c>
      <c r="F190" s="89">
        <v>0</v>
      </c>
      <c r="G190" s="89">
        <v>600</v>
      </c>
      <c r="H190" s="89">
        <v>240</v>
      </c>
      <c r="I190" s="89">
        <v>360</v>
      </c>
      <c r="J190" s="89" t="s">
        <v>90</v>
      </c>
      <c r="K190" s="140" t="s">
        <v>373</v>
      </c>
      <c r="L190" s="140" t="s">
        <v>165</v>
      </c>
      <c r="M190" s="18">
        <v>6000</v>
      </c>
    </row>
    <row r="191" s="18" customFormat="1" ht="36" spans="1:13">
      <c r="A191" s="88">
        <v>2</v>
      </c>
      <c r="B191" s="89" t="s">
        <v>385</v>
      </c>
      <c r="C191" s="89" t="s">
        <v>90</v>
      </c>
      <c r="D191" s="89">
        <v>8000</v>
      </c>
      <c r="E191" s="89">
        <v>0</v>
      </c>
      <c r="F191" s="89">
        <v>0</v>
      </c>
      <c r="G191" s="89">
        <v>800</v>
      </c>
      <c r="H191" s="89">
        <v>320</v>
      </c>
      <c r="I191" s="89">
        <v>480</v>
      </c>
      <c r="J191" s="89" t="s">
        <v>90</v>
      </c>
      <c r="K191" s="140" t="s">
        <v>373</v>
      </c>
      <c r="L191" s="140"/>
      <c r="M191" s="18">
        <v>8000</v>
      </c>
    </row>
    <row r="192" s="18" customFormat="1" ht="36" spans="1:12">
      <c r="A192" s="88">
        <v>3</v>
      </c>
      <c r="B192" s="89" t="s">
        <v>386</v>
      </c>
      <c r="C192" s="89" t="s">
        <v>187</v>
      </c>
      <c r="D192" s="89">
        <v>120</v>
      </c>
      <c r="E192" s="89">
        <v>0</v>
      </c>
      <c r="F192" s="89">
        <v>0</v>
      </c>
      <c r="G192" s="89">
        <v>120</v>
      </c>
      <c r="H192" s="89">
        <v>120</v>
      </c>
      <c r="I192" s="89">
        <v>0</v>
      </c>
      <c r="J192" s="89" t="s">
        <v>187</v>
      </c>
      <c r="K192" s="140" t="s">
        <v>373</v>
      </c>
      <c r="L192" s="140"/>
    </row>
    <row r="193" s="18" customFormat="1" ht="36" spans="1:12">
      <c r="A193" s="88">
        <v>4</v>
      </c>
      <c r="B193" s="89" t="s">
        <v>387</v>
      </c>
      <c r="C193" s="89" t="s">
        <v>187</v>
      </c>
      <c r="D193" s="89">
        <v>50</v>
      </c>
      <c r="E193" s="89">
        <v>0</v>
      </c>
      <c r="F193" s="89">
        <v>0</v>
      </c>
      <c r="G193" s="89">
        <v>50</v>
      </c>
      <c r="H193" s="89">
        <v>50</v>
      </c>
      <c r="I193" s="89">
        <v>0</v>
      </c>
      <c r="J193" s="89" t="s">
        <v>187</v>
      </c>
      <c r="K193" s="140" t="s">
        <v>373</v>
      </c>
      <c r="L193" s="140"/>
    </row>
    <row r="194" s="18" customFormat="1" ht="36" spans="1:12">
      <c r="A194" s="88">
        <v>5</v>
      </c>
      <c r="B194" s="89" t="s">
        <v>388</v>
      </c>
      <c r="C194" s="89" t="s">
        <v>187</v>
      </c>
      <c r="D194" s="89">
        <v>10</v>
      </c>
      <c r="E194" s="89">
        <v>0</v>
      </c>
      <c r="F194" s="89">
        <v>0</v>
      </c>
      <c r="G194" s="89">
        <v>10</v>
      </c>
      <c r="H194" s="89">
        <v>10</v>
      </c>
      <c r="I194" s="89">
        <v>0</v>
      </c>
      <c r="J194" s="89" t="s">
        <v>187</v>
      </c>
      <c r="K194" s="140" t="s">
        <v>373</v>
      </c>
      <c r="L194" s="140"/>
    </row>
    <row r="195" s="18" customFormat="1" ht="36" spans="1:12">
      <c r="A195" s="88">
        <v>6</v>
      </c>
      <c r="B195" s="89" t="s">
        <v>389</v>
      </c>
      <c r="C195" s="89" t="s">
        <v>187</v>
      </c>
      <c r="D195" s="89">
        <v>10</v>
      </c>
      <c r="E195" s="89">
        <v>0</v>
      </c>
      <c r="F195" s="89">
        <v>0</v>
      </c>
      <c r="G195" s="89">
        <v>10</v>
      </c>
      <c r="H195" s="89">
        <v>10</v>
      </c>
      <c r="I195" s="89">
        <v>0</v>
      </c>
      <c r="J195" s="89" t="s">
        <v>187</v>
      </c>
      <c r="K195" s="140" t="s">
        <v>373</v>
      </c>
      <c r="L195" s="140"/>
    </row>
    <row r="196" s="18" customFormat="1" ht="36" spans="1:12">
      <c r="A196" s="88">
        <v>7</v>
      </c>
      <c r="B196" s="89" t="s">
        <v>390</v>
      </c>
      <c r="C196" s="89" t="s">
        <v>187</v>
      </c>
      <c r="D196" s="89">
        <v>10</v>
      </c>
      <c r="E196" s="89">
        <v>0</v>
      </c>
      <c r="F196" s="89">
        <v>0</v>
      </c>
      <c r="G196" s="89">
        <v>10</v>
      </c>
      <c r="H196" s="89">
        <v>10</v>
      </c>
      <c r="I196" s="89">
        <v>0</v>
      </c>
      <c r="J196" s="89" t="s">
        <v>187</v>
      </c>
      <c r="K196" s="140" t="s">
        <v>373</v>
      </c>
      <c r="L196" s="140"/>
    </row>
    <row r="197" s="18" customFormat="1" ht="36" spans="1:12">
      <c r="A197" s="88">
        <v>8</v>
      </c>
      <c r="B197" s="89" t="s">
        <v>391</v>
      </c>
      <c r="C197" s="89" t="s">
        <v>187</v>
      </c>
      <c r="D197" s="89">
        <v>10</v>
      </c>
      <c r="E197" s="89">
        <v>0</v>
      </c>
      <c r="F197" s="89">
        <v>0</v>
      </c>
      <c r="G197" s="89">
        <v>10</v>
      </c>
      <c r="H197" s="89">
        <v>10</v>
      </c>
      <c r="I197" s="89">
        <v>0</v>
      </c>
      <c r="J197" s="89" t="s">
        <v>187</v>
      </c>
      <c r="K197" s="140" t="s">
        <v>373</v>
      </c>
      <c r="L197" s="140"/>
    </row>
    <row r="198" s="18" customFormat="1" ht="36" spans="1:12">
      <c r="A198" s="88">
        <v>9</v>
      </c>
      <c r="B198" s="89" t="s">
        <v>392</v>
      </c>
      <c r="C198" s="89" t="s">
        <v>187</v>
      </c>
      <c r="D198" s="89">
        <v>10</v>
      </c>
      <c r="E198" s="89">
        <v>0</v>
      </c>
      <c r="F198" s="89">
        <v>0</v>
      </c>
      <c r="G198" s="89">
        <v>10</v>
      </c>
      <c r="H198" s="89">
        <v>10</v>
      </c>
      <c r="I198" s="89">
        <v>0</v>
      </c>
      <c r="J198" s="89" t="s">
        <v>187</v>
      </c>
      <c r="K198" s="140" t="s">
        <v>373</v>
      </c>
      <c r="L198" s="140"/>
    </row>
    <row r="199" s="18" customFormat="1" ht="36" spans="1:12">
      <c r="A199" s="88">
        <v>10</v>
      </c>
      <c r="B199" s="89" t="s">
        <v>393</v>
      </c>
      <c r="C199" s="89" t="s">
        <v>187</v>
      </c>
      <c r="D199" s="89">
        <v>10</v>
      </c>
      <c r="E199" s="89">
        <v>0</v>
      </c>
      <c r="F199" s="89">
        <v>0</v>
      </c>
      <c r="G199" s="89">
        <v>10</v>
      </c>
      <c r="H199" s="89">
        <v>10</v>
      </c>
      <c r="I199" s="89">
        <v>0</v>
      </c>
      <c r="J199" s="89" t="s">
        <v>187</v>
      </c>
      <c r="K199" s="140" t="s">
        <v>373</v>
      </c>
      <c r="L199" s="140"/>
    </row>
    <row r="200" s="18" customFormat="1" ht="36" spans="1:12">
      <c r="A200" s="88">
        <v>11</v>
      </c>
      <c r="B200" s="89" t="s">
        <v>394</v>
      </c>
      <c r="C200" s="89" t="s">
        <v>187</v>
      </c>
      <c r="D200" s="89">
        <v>10</v>
      </c>
      <c r="E200" s="89">
        <v>0</v>
      </c>
      <c r="F200" s="89">
        <v>0</v>
      </c>
      <c r="G200" s="89">
        <v>10</v>
      </c>
      <c r="H200" s="89">
        <v>10</v>
      </c>
      <c r="I200" s="89">
        <v>0</v>
      </c>
      <c r="J200" s="89" t="s">
        <v>187</v>
      </c>
      <c r="K200" s="140" t="s">
        <v>373</v>
      </c>
      <c r="L200" s="140"/>
    </row>
    <row r="201" s="18" customFormat="1" ht="36" spans="1:12">
      <c r="A201" s="88">
        <v>12</v>
      </c>
      <c r="B201" s="89" t="s">
        <v>395</v>
      </c>
      <c r="C201" s="89" t="s">
        <v>187</v>
      </c>
      <c r="D201" s="89">
        <v>10</v>
      </c>
      <c r="E201" s="89">
        <v>0</v>
      </c>
      <c r="F201" s="89">
        <v>0</v>
      </c>
      <c r="G201" s="89">
        <v>10</v>
      </c>
      <c r="H201" s="89">
        <v>10</v>
      </c>
      <c r="I201" s="89">
        <v>0</v>
      </c>
      <c r="J201" s="89" t="s">
        <v>187</v>
      </c>
      <c r="K201" s="140" t="s">
        <v>373</v>
      </c>
      <c r="L201" s="140"/>
    </row>
    <row r="202" s="18" customFormat="1" ht="36" spans="1:12">
      <c r="A202" s="88">
        <v>13</v>
      </c>
      <c r="B202" s="89" t="s">
        <v>396</v>
      </c>
      <c r="C202" s="89" t="s">
        <v>187</v>
      </c>
      <c r="D202" s="89">
        <v>10</v>
      </c>
      <c r="E202" s="89">
        <v>0</v>
      </c>
      <c r="F202" s="89">
        <v>0</v>
      </c>
      <c r="G202" s="89">
        <v>10</v>
      </c>
      <c r="H202" s="89">
        <v>10</v>
      </c>
      <c r="I202" s="89">
        <v>0</v>
      </c>
      <c r="J202" s="89" t="s">
        <v>187</v>
      </c>
      <c r="K202" s="140" t="s">
        <v>373</v>
      </c>
      <c r="L202" s="140"/>
    </row>
    <row r="203" s="18" customFormat="1" ht="36" spans="1:12">
      <c r="A203" s="88">
        <v>14</v>
      </c>
      <c r="B203" s="89" t="s">
        <v>397</v>
      </c>
      <c r="C203" s="89" t="s">
        <v>187</v>
      </c>
      <c r="D203" s="89">
        <v>10</v>
      </c>
      <c r="E203" s="89">
        <v>0</v>
      </c>
      <c r="F203" s="89">
        <v>0</v>
      </c>
      <c r="G203" s="89">
        <v>10</v>
      </c>
      <c r="H203" s="89">
        <v>10</v>
      </c>
      <c r="I203" s="89">
        <v>0</v>
      </c>
      <c r="J203" s="89" t="s">
        <v>187</v>
      </c>
      <c r="K203" s="140" t="s">
        <v>373</v>
      </c>
      <c r="L203" s="140"/>
    </row>
    <row r="204" s="18" customFormat="1" ht="36" spans="1:12">
      <c r="A204" s="88">
        <v>15</v>
      </c>
      <c r="B204" s="89" t="s">
        <v>398</v>
      </c>
      <c r="C204" s="89" t="s">
        <v>187</v>
      </c>
      <c r="D204" s="89">
        <v>10</v>
      </c>
      <c r="E204" s="89">
        <v>0</v>
      </c>
      <c r="F204" s="89">
        <v>0</v>
      </c>
      <c r="G204" s="89">
        <v>10</v>
      </c>
      <c r="H204" s="89">
        <v>10</v>
      </c>
      <c r="I204" s="89">
        <v>0</v>
      </c>
      <c r="J204" s="89" t="s">
        <v>187</v>
      </c>
      <c r="K204" s="140" t="s">
        <v>373</v>
      </c>
      <c r="L204" s="140"/>
    </row>
    <row r="205" s="18" customFormat="1" ht="36" spans="1:12">
      <c r="A205" s="88">
        <v>16</v>
      </c>
      <c r="B205" s="89" t="s">
        <v>399</v>
      </c>
      <c r="C205" s="89" t="s">
        <v>187</v>
      </c>
      <c r="D205" s="89">
        <v>10</v>
      </c>
      <c r="E205" s="89">
        <v>0</v>
      </c>
      <c r="F205" s="89">
        <v>0</v>
      </c>
      <c r="G205" s="89">
        <v>10</v>
      </c>
      <c r="H205" s="89">
        <v>10</v>
      </c>
      <c r="I205" s="89">
        <v>0</v>
      </c>
      <c r="J205" s="89" t="s">
        <v>187</v>
      </c>
      <c r="K205" s="140" t="s">
        <v>373</v>
      </c>
      <c r="L205" s="140"/>
    </row>
    <row r="206" s="18" customFormat="1" ht="36" spans="1:12">
      <c r="A206" s="88">
        <v>17</v>
      </c>
      <c r="B206" s="89" t="s">
        <v>400</v>
      </c>
      <c r="C206" s="89" t="s">
        <v>187</v>
      </c>
      <c r="D206" s="89">
        <v>10</v>
      </c>
      <c r="E206" s="89">
        <v>0</v>
      </c>
      <c r="F206" s="89">
        <v>0</v>
      </c>
      <c r="G206" s="89">
        <v>10</v>
      </c>
      <c r="H206" s="89">
        <v>10</v>
      </c>
      <c r="I206" s="89">
        <v>0</v>
      </c>
      <c r="J206" s="89" t="s">
        <v>187</v>
      </c>
      <c r="K206" s="140" t="s">
        <v>373</v>
      </c>
      <c r="L206" s="140"/>
    </row>
    <row r="207" s="18" customFormat="1" ht="36" spans="1:12">
      <c r="A207" s="88">
        <v>18</v>
      </c>
      <c r="B207" s="89" t="s">
        <v>401</v>
      </c>
      <c r="C207" s="89" t="s">
        <v>187</v>
      </c>
      <c r="D207" s="89">
        <v>10</v>
      </c>
      <c r="E207" s="89">
        <v>0</v>
      </c>
      <c r="F207" s="89">
        <v>0</v>
      </c>
      <c r="G207" s="89">
        <v>10</v>
      </c>
      <c r="H207" s="89">
        <v>10</v>
      </c>
      <c r="I207" s="89">
        <v>0</v>
      </c>
      <c r="J207" s="89" t="s">
        <v>187</v>
      </c>
      <c r="K207" s="140" t="s">
        <v>373</v>
      </c>
      <c r="L207" s="140"/>
    </row>
    <row r="208" s="18" customFormat="1" ht="36" spans="1:12">
      <c r="A208" s="88">
        <v>19</v>
      </c>
      <c r="B208" s="89" t="s">
        <v>402</v>
      </c>
      <c r="C208" s="89" t="s">
        <v>187</v>
      </c>
      <c r="D208" s="89">
        <v>10</v>
      </c>
      <c r="E208" s="89">
        <v>0</v>
      </c>
      <c r="F208" s="89">
        <v>0</v>
      </c>
      <c r="G208" s="89">
        <v>10</v>
      </c>
      <c r="H208" s="89">
        <v>10</v>
      </c>
      <c r="I208" s="89">
        <v>0</v>
      </c>
      <c r="J208" s="89" t="s">
        <v>187</v>
      </c>
      <c r="K208" s="140" t="s">
        <v>373</v>
      </c>
      <c r="L208" s="140"/>
    </row>
    <row r="209" s="18" customFormat="1" ht="36" spans="1:12">
      <c r="A209" s="88">
        <v>20</v>
      </c>
      <c r="B209" s="89" t="s">
        <v>403</v>
      </c>
      <c r="C209" s="89" t="s">
        <v>187</v>
      </c>
      <c r="D209" s="89">
        <v>10</v>
      </c>
      <c r="E209" s="89">
        <v>0</v>
      </c>
      <c r="F209" s="89">
        <v>0</v>
      </c>
      <c r="G209" s="89">
        <v>10</v>
      </c>
      <c r="H209" s="89">
        <v>10</v>
      </c>
      <c r="I209" s="89">
        <v>0</v>
      </c>
      <c r="J209" s="89" t="s">
        <v>187</v>
      </c>
      <c r="K209" s="140" t="s">
        <v>373</v>
      </c>
      <c r="L209" s="140"/>
    </row>
    <row r="210" s="18" customFormat="1" ht="36" spans="1:12">
      <c r="A210" s="88">
        <v>21</v>
      </c>
      <c r="B210" s="89" t="s">
        <v>404</v>
      </c>
      <c r="C210" s="89" t="s">
        <v>187</v>
      </c>
      <c r="D210" s="89">
        <v>10</v>
      </c>
      <c r="E210" s="89">
        <v>0</v>
      </c>
      <c r="F210" s="89">
        <v>0</v>
      </c>
      <c r="G210" s="89">
        <v>10</v>
      </c>
      <c r="H210" s="89">
        <v>10</v>
      </c>
      <c r="I210" s="89">
        <v>0</v>
      </c>
      <c r="J210" s="89" t="s">
        <v>187</v>
      </c>
      <c r="K210" s="140" t="s">
        <v>373</v>
      </c>
      <c r="L210" s="140"/>
    </row>
    <row r="211" s="18" customFormat="1" ht="36" spans="1:12">
      <c r="A211" s="88">
        <v>22</v>
      </c>
      <c r="B211" s="89" t="s">
        <v>405</v>
      </c>
      <c r="C211" s="89" t="s">
        <v>187</v>
      </c>
      <c r="D211" s="89">
        <v>10</v>
      </c>
      <c r="E211" s="89">
        <v>0</v>
      </c>
      <c r="F211" s="89">
        <v>0</v>
      </c>
      <c r="G211" s="89">
        <v>10</v>
      </c>
      <c r="H211" s="89">
        <v>10</v>
      </c>
      <c r="I211" s="89">
        <v>0</v>
      </c>
      <c r="J211" s="89" t="s">
        <v>187</v>
      </c>
      <c r="K211" s="140" t="s">
        <v>373</v>
      </c>
      <c r="L211" s="140"/>
    </row>
    <row r="212" s="18" customFormat="1" ht="36" spans="1:12">
      <c r="A212" s="88">
        <v>23</v>
      </c>
      <c r="B212" s="89" t="s">
        <v>406</v>
      </c>
      <c r="C212" s="89" t="s">
        <v>187</v>
      </c>
      <c r="D212" s="89">
        <v>10</v>
      </c>
      <c r="E212" s="89">
        <v>0</v>
      </c>
      <c r="F212" s="89">
        <v>0</v>
      </c>
      <c r="G212" s="89">
        <v>10</v>
      </c>
      <c r="H212" s="89">
        <v>10</v>
      </c>
      <c r="I212" s="89">
        <v>0</v>
      </c>
      <c r="J212" s="89" t="s">
        <v>187</v>
      </c>
      <c r="K212" s="140" t="s">
        <v>373</v>
      </c>
      <c r="L212" s="140"/>
    </row>
    <row r="213" s="18" customFormat="1" ht="36" spans="1:12">
      <c r="A213" s="88">
        <v>24</v>
      </c>
      <c r="B213" s="89" t="s">
        <v>407</v>
      </c>
      <c r="C213" s="89" t="s">
        <v>187</v>
      </c>
      <c r="D213" s="89">
        <v>10</v>
      </c>
      <c r="E213" s="89">
        <v>0</v>
      </c>
      <c r="F213" s="89">
        <v>0</v>
      </c>
      <c r="G213" s="89">
        <v>10</v>
      </c>
      <c r="H213" s="89">
        <v>10</v>
      </c>
      <c r="I213" s="89">
        <v>0</v>
      </c>
      <c r="J213" s="89" t="s">
        <v>187</v>
      </c>
      <c r="K213" s="140" t="s">
        <v>373</v>
      </c>
      <c r="L213" s="140"/>
    </row>
    <row r="214" s="18" customFormat="1" ht="36" spans="1:12">
      <c r="A214" s="88">
        <v>25</v>
      </c>
      <c r="B214" s="89" t="s">
        <v>408</v>
      </c>
      <c r="C214" s="89" t="s">
        <v>187</v>
      </c>
      <c r="D214" s="89">
        <v>6.5</v>
      </c>
      <c r="E214" s="89">
        <v>0</v>
      </c>
      <c r="F214" s="89">
        <v>0</v>
      </c>
      <c r="G214" s="89">
        <v>6.5</v>
      </c>
      <c r="H214" s="89">
        <v>6.5</v>
      </c>
      <c r="I214" s="89">
        <v>0</v>
      </c>
      <c r="J214" s="89" t="s">
        <v>187</v>
      </c>
      <c r="K214" s="140" t="s">
        <v>373</v>
      </c>
      <c r="L214" s="140"/>
    </row>
    <row r="215" s="18" customFormat="1" ht="36" spans="1:12">
      <c r="A215" s="88">
        <v>26</v>
      </c>
      <c r="B215" s="89" t="s">
        <v>409</v>
      </c>
      <c r="C215" s="89" t="s">
        <v>187</v>
      </c>
      <c r="D215" s="89">
        <v>6.5</v>
      </c>
      <c r="E215" s="89">
        <v>0</v>
      </c>
      <c r="F215" s="89">
        <v>0</v>
      </c>
      <c r="G215" s="89">
        <v>6.5</v>
      </c>
      <c r="H215" s="89">
        <v>6.5</v>
      </c>
      <c r="I215" s="89">
        <v>0</v>
      </c>
      <c r="J215" s="89" t="s">
        <v>187</v>
      </c>
      <c r="K215" s="140" t="s">
        <v>373</v>
      </c>
      <c r="L215" s="140"/>
    </row>
    <row r="216" s="18" customFormat="1" ht="36" spans="1:12">
      <c r="A216" s="88">
        <v>27</v>
      </c>
      <c r="B216" s="89" t="s">
        <v>410</v>
      </c>
      <c r="C216" s="89" t="s">
        <v>187</v>
      </c>
      <c r="D216" s="89">
        <v>6.5</v>
      </c>
      <c r="E216" s="89">
        <v>0</v>
      </c>
      <c r="F216" s="89">
        <v>0</v>
      </c>
      <c r="G216" s="89">
        <v>6.5</v>
      </c>
      <c r="H216" s="89">
        <v>6.5</v>
      </c>
      <c r="I216" s="89">
        <v>0</v>
      </c>
      <c r="J216" s="89" t="s">
        <v>187</v>
      </c>
      <c r="K216" s="140" t="s">
        <v>373</v>
      </c>
      <c r="L216" s="140"/>
    </row>
    <row r="217" s="18" customFormat="1" ht="36" spans="1:12">
      <c r="A217" s="88">
        <v>28</v>
      </c>
      <c r="B217" s="89" t="s">
        <v>411</v>
      </c>
      <c r="C217" s="89" t="s">
        <v>187</v>
      </c>
      <c r="D217" s="89">
        <v>6.5</v>
      </c>
      <c r="E217" s="89">
        <v>0</v>
      </c>
      <c r="F217" s="89">
        <v>0</v>
      </c>
      <c r="G217" s="89">
        <v>6.5</v>
      </c>
      <c r="H217" s="89">
        <v>6.5</v>
      </c>
      <c r="I217" s="89">
        <v>0</v>
      </c>
      <c r="J217" s="89" t="s">
        <v>187</v>
      </c>
      <c r="K217" s="140" t="s">
        <v>373</v>
      </c>
      <c r="L217" s="140"/>
    </row>
    <row r="218" s="18" customFormat="1" ht="36" spans="1:12">
      <c r="A218" s="88">
        <v>29</v>
      </c>
      <c r="B218" s="89" t="s">
        <v>412</v>
      </c>
      <c r="C218" s="89" t="s">
        <v>187</v>
      </c>
      <c r="D218" s="89">
        <v>6.5</v>
      </c>
      <c r="E218" s="89">
        <v>0</v>
      </c>
      <c r="F218" s="89">
        <v>0</v>
      </c>
      <c r="G218" s="89">
        <v>6.5</v>
      </c>
      <c r="H218" s="89">
        <v>6.5</v>
      </c>
      <c r="I218" s="89">
        <v>0</v>
      </c>
      <c r="J218" s="89" t="s">
        <v>187</v>
      </c>
      <c r="K218" s="140" t="s">
        <v>373</v>
      </c>
      <c r="L218" s="140"/>
    </row>
    <row r="219" s="18" customFormat="1" ht="36" spans="1:12">
      <c r="A219" s="88">
        <v>30</v>
      </c>
      <c r="B219" s="89" t="s">
        <v>413</v>
      </c>
      <c r="C219" s="89" t="s">
        <v>187</v>
      </c>
      <c r="D219" s="89">
        <v>6.5</v>
      </c>
      <c r="E219" s="89">
        <v>0</v>
      </c>
      <c r="F219" s="89">
        <v>0</v>
      </c>
      <c r="G219" s="89">
        <v>6.5</v>
      </c>
      <c r="H219" s="89">
        <v>6.5</v>
      </c>
      <c r="I219" s="89">
        <v>0</v>
      </c>
      <c r="J219" s="89" t="s">
        <v>187</v>
      </c>
      <c r="K219" s="140" t="s">
        <v>373</v>
      </c>
      <c r="L219" s="140"/>
    </row>
    <row r="220" s="18" customFormat="1" ht="36" spans="1:12">
      <c r="A220" s="88">
        <v>31</v>
      </c>
      <c r="B220" s="89" t="s">
        <v>414</v>
      </c>
      <c r="C220" s="89" t="s">
        <v>187</v>
      </c>
      <c r="D220" s="89">
        <v>6.5</v>
      </c>
      <c r="E220" s="89">
        <v>0</v>
      </c>
      <c r="F220" s="89">
        <v>0</v>
      </c>
      <c r="G220" s="89">
        <v>6.5</v>
      </c>
      <c r="H220" s="89">
        <v>6.5</v>
      </c>
      <c r="I220" s="89">
        <v>0</v>
      </c>
      <c r="J220" s="89" t="s">
        <v>187</v>
      </c>
      <c r="K220" s="140" t="s">
        <v>373</v>
      </c>
      <c r="L220" s="140"/>
    </row>
    <row r="221" s="18" customFormat="1" ht="36" spans="1:12">
      <c r="A221" s="88">
        <v>32</v>
      </c>
      <c r="B221" s="89" t="s">
        <v>415</v>
      </c>
      <c r="C221" s="89" t="s">
        <v>187</v>
      </c>
      <c r="D221" s="89">
        <v>6.5</v>
      </c>
      <c r="E221" s="89">
        <v>0</v>
      </c>
      <c r="F221" s="89">
        <v>0</v>
      </c>
      <c r="G221" s="89">
        <v>6.5</v>
      </c>
      <c r="H221" s="89">
        <v>6.5</v>
      </c>
      <c r="I221" s="89">
        <v>0</v>
      </c>
      <c r="J221" s="89" t="s">
        <v>187</v>
      </c>
      <c r="K221" s="140" t="s">
        <v>373</v>
      </c>
      <c r="L221" s="140"/>
    </row>
    <row r="222" s="18" customFormat="1" ht="36" spans="1:12">
      <c r="A222" s="88">
        <v>33</v>
      </c>
      <c r="B222" s="89" t="s">
        <v>416</v>
      </c>
      <c r="C222" s="89" t="s">
        <v>187</v>
      </c>
      <c r="D222" s="89">
        <v>6.5</v>
      </c>
      <c r="E222" s="89">
        <v>0</v>
      </c>
      <c r="F222" s="89">
        <v>0</v>
      </c>
      <c r="G222" s="89">
        <v>6.5</v>
      </c>
      <c r="H222" s="89">
        <v>6.5</v>
      </c>
      <c r="I222" s="89">
        <v>0</v>
      </c>
      <c r="J222" s="89" t="s">
        <v>187</v>
      </c>
      <c r="K222" s="140" t="s">
        <v>373</v>
      </c>
      <c r="L222" s="140"/>
    </row>
    <row r="223" s="18" customFormat="1" ht="36" spans="1:12">
      <c r="A223" s="88">
        <v>34</v>
      </c>
      <c r="B223" s="89" t="s">
        <v>417</v>
      </c>
      <c r="C223" s="89" t="s">
        <v>187</v>
      </c>
      <c r="D223" s="89">
        <v>6.5</v>
      </c>
      <c r="E223" s="89">
        <v>0</v>
      </c>
      <c r="F223" s="89">
        <v>0</v>
      </c>
      <c r="G223" s="89">
        <v>6.5</v>
      </c>
      <c r="H223" s="89">
        <v>6.5</v>
      </c>
      <c r="I223" s="89">
        <v>0</v>
      </c>
      <c r="J223" s="89" t="s">
        <v>187</v>
      </c>
      <c r="K223" s="140" t="s">
        <v>373</v>
      </c>
      <c r="L223" s="140"/>
    </row>
    <row r="224" s="18" customFormat="1" ht="36" spans="1:12">
      <c r="A224" s="88">
        <v>35</v>
      </c>
      <c r="B224" s="89" t="s">
        <v>418</v>
      </c>
      <c r="C224" s="89" t="s">
        <v>187</v>
      </c>
      <c r="D224" s="89">
        <v>6.5</v>
      </c>
      <c r="E224" s="89">
        <v>0</v>
      </c>
      <c r="F224" s="89">
        <v>0</v>
      </c>
      <c r="G224" s="89">
        <v>6.5</v>
      </c>
      <c r="H224" s="89">
        <v>6.5</v>
      </c>
      <c r="I224" s="89">
        <v>0</v>
      </c>
      <c r="J224" s="89" t="s">
        <v>187</v>
      </c>
      <c r="K224" s="140" t="s">
        <v>373</v>
      </c>
      <c r="L224" s="140"/>
    </row>
    <row r="225" s="18" customFormat="1" ht="36" spans="1:12">
      <c r="A225" s="88">
        <v>36</v>
      </c>
      <c r="B225" s="89" t="s">
        <v>419</v>
      </c>
      <c r="C225" s="89" t="s">
        <v>187</v>
      </c>
      <c r="D225" s="89">
        <v>6.5</v>
      </c>
      <c r="E225" s="89">
        <v>0</v>
      </c>
      <c r="F225" s="89">
        <v>0</v>
      </c>
      <c r="G225" s="89">
        <v>6.5</v>
      </c>
      <c r="H225" s="89">
        <v>6.5</v>
      </c>
      <c r="I225" s="89">
        <v>0</v>
      </c>
      <c r="J225" s="89" t="s">
        <v>187</v>
      </c>
      <c r="K225" s="140" t="s">
        <v>373</v>
      </c>
      <c r="L225" s="140"/>
    </row>
    <row r="226" s="18" customFormat="1" ht="36" spans="1:12">
      <c r="A226" s="88">
        <v>37</v>
      </c>
      <c r="B226" s="89" t="s">
        <v>420</v>
      </c>
      <c r="C226" s="89" t="s">
        <v>187</v>
      </c>
      <c r="D226" s="89">
        <v>6.5</v>
      </c>
      <c r="E226" s="89">
        <v>0</v>
      </c>
      <c r="F226" s="89">
        <v>0</v>
      </c>
      <c r="G226" s="89">
        <v>6.5</v>
      </c>
      <c r="H226" s="89">
        <v>6.5</v>
      </c>
      <c r="I226" s="89">
        <v>0</v>
      </c>
      <c r="J226" s="89" t="s">
        <v>187</v>
      </c>
      <c r="K226" s="140" t="s">
        <v>373</v>
      </c>
      <c r="L226" s="140"/>
    </row>
    <row r="227" s="18" customFormat="1" ht="36" spans="1:12">
      <c r="A227" s="88">
        <v>38</v>
      </c>
      <c r="B227" s="89" t="s">
        <v>421</v>
      </c>
      <c r="C227" s="89" t="s">
        <v>187</v>
      </c>
      <c r="D227" s="89">
        <v>6.5</v>
      </c>
      <c r="E227" s="89">
        <v>0</v>
      </c>
      <c r="F227" s="89">
        <v>0</v>
      </c>
      <c r="G227" s="89">
        <v>6.5</v>
      </c>
      <c r="H227" s="89">
        <v>6.5</v>
      </c>
      <c r="I227" s="89">
        <v>0</v>
      </c>
      <c r="J227" s="89" t="s">
        <v>187</v>
      </c>
      <c r="K227" s="140" t="s">
        <v>373</v>
      </c>
      <c r="L227" s="140"/>
    </row>
    <row r="228" s="18" customFormat="1" ht="36" spans="1:12">
      <c r="A228" s="88">
        <v>39</v>
      </c>
      <c r="B228" s="89" t="s">
        <v>422</v>
      </c>
      <c r="C228" s="89" t="s">
        <v>187</v>
      </c>
      <c r="D228" s="89">
        <v>6.5</v>
      </c>
      <c r="E228" s="89">
        <v>0</v>
      </c>
      <c r="F228" s="89">
        <v>0</v>
      </c>
      <c r="G228" s="89">
        <v>6.5</v>
      </c>
      <c r="H228" s="89">
        <v>6.5</v>
      </c>
      <c r="I228" s="89">
        <v>0</v>
      </c>
      <c r="J228" s="89" t="s">
        <v>187</v>
      </c>
      <c r="K228" s="140" t="s">
        <v>373</v>
      </c>
      <c r="L228" s="140"/>
    </row>
    <row r="229" s="18" customFormat="1" ht="36" spans="1:12">
      <c r="A229" s="88">
        <v>40</v>
      </c>
      <c r="B229" s="89" t="s">
        <v>423</v>
      </c>
      <c r="C229" s="89" t="s">
        <v>187</v>
      </c>
      <c r="D229" s="89">
        <v>6.5</v>
      </c>
      <c r="E229" s="89">
        <v>0</v>
      </c>
      <c r="F229" s="89">
        <v>0</v>
      </c>
      <c r="G229" s="89">
        <v>6.5</v>
      </c>
      <c r="H229" s="89">
        <v>6.5</v>
      </c>
      <c r="I229" s="89">
        <v>0</v>
      </c>
      <c r="J229" s="89" t="s">
        <v>187</v>
      </c>
      <c r="K229" s="140" t="s">
        <v>373</v>
      </c>
      <c r="L229" s="140"/>
    </row>
    <row r="230" s="240" customFormat="1" ht="15" customHeight="1" spans="1:12">
      <c r="A230" s="285" t="s">
        <v>200</v>
      </c>
      <c r="B230" s="375" t="s">
        <v>92</v>
      </c>
      <c r="C230" s="564"/>
      <c r="D230" s="375">
        <f t="shared" ref="D230:I230" si="44">SUM(D231:D245)</f>
        <v>34233.29</v>
      </c>
      <c r="E230" s="375">
        <f t="shared" si="44"/>
        <v>0</v>
      </c>
      <c r="F230" s="375">
        <f t="shared" si="44"/>
        <v>0</v>
      </c>
      <c r="G230" s="375">
        <f t="shared" si="44"/>
        <v>4233.29</v>
      </c>
      <c r="H230" s="375">
        <f t="shared" si="44"/>
        <v>2373.29</v>
      </c>
      <c r="I230" s="375">
        <f t="shared" si="44"/>
        <v>1860</v>
      </c>
      <c r="J230" s="278"/>
      <c r="K230" s="372"/>
      <c r="L230" s="372"/>
    </row>
    <row r="231" s="18" customFormat="1" ht="36" spans="1:13">
      <c r="A231" s="88">
        <v>1</v>
      </c>
      <c r="B231" s="332" t="s">
        <v>424</v>
      </c>
      <c r="C231" s="89" t="s">
        <v>425</v>
      </c>
      <c r="D231" s="89">
        <v>1000</v>
      </c>
      <c r="E231" s="89">
        <v>0</v>
      </c>
      <c r="F231" s="89">
        <v>0</v>
      </c>
      <c r="G231" s="89">
        <v>100</v>
      </c>
      <c r="H231" s="89">
        <v>40</v>
      </c>
      <c r="I231" s="89">
        <v>60</v>
      </c>
      <c r="J231" s="89" t="s">
        <v>426</v>
      </c>
      <c r="K231" s="140" t="s">
        <v>373</v>
      </c>
      <c r="L231" s="462"/>
      <c r="M231" s="242" t="s">
        <v>427</v>
      </c>
    </row>
    <row r="232" s="242" customFormat="1" ht="36" spans="1:13">
      <c r="A232" s="88">
        <v>2</v>
      </c>
      <c r="B232" s="332" t="s">
        <v>428</v>
      </c>
      <c r="C232" s="89" t="s">
        <v>429</v>
      </c>
      <c r="D232" s="89">
        <v>1000</v>
      </c>
      <c r="E232" s="89">
        <v>0</v>
      </c>
      <c r="F232" s="89">
        <v>0</v>
      </c>
      <c r="G232" s="89">
        <v>100</v>
      </c>
      <c r="H232" s="89">
        <v>40</v>
      </c>
      <c r="I232" s="89">
        <v>60</v>
      </c>
      <c r="J232" s="89" t="s">
        <v>426</v>
      </c>
      <c r="K232" s="140" t="s">
        <v>373</v>
      </c>
      <c r="L232" s="462"/>
      <c r="M232" s="242">
        <v>200</v>
      </c>
    </row>
    <row r="233" s="242" customFormat="1" ht="36" spans="1:12">
      <c r="A233" s="88">
        <v>3</v>
      </c>
      <c r="B233" s="332" t="s">
        <v>513</v>
      </c>
      <c r="C233" s="89" t="s">
        <v>436</v>
      </c>
      <c r="D233" s="89">
        <v>12000</v>
      </c>
      <c r="E233" s="89">
        <v>0</v>
      </c>
      <c r="F233" s="89">
        <v>0</v>
      </c>
      <c r="G233" s="89">
        <v>1200</v>
      </c>
      <c r="H233" s="89">
        <v>480</v>
      </c>
      <c r="I233" s="89">
        <v>720</v>
      </c>
      <c r="J233" s="89" t="s">
        <v>437</v>
      </c>
      <c r="K233" s="140"/>
      <c r="L233" s="462"/>
    </row>
    <row r="234" s="18" customFormat="1" ht="36" spans="1:14">
      <c r="A234" s="88">
        <v>4</v>
      </c>
      <c r="B234" s="710" t="s">
        <v>431</v>
      </c>
      <c r="C234" s="89" t="s">
        <v>369</v>
      </c>
      <c r="D234" s="89">
        <v>6000</v>
      </c>
      <c r="E234" s="89">
        <v>0</v>
      </c>
      <c r="F234" s="89">
        <v>0</v>
      </c>
      <c r="G234" s="89">
        <v>300</v>
      </c>
      <c r="H234" s="89">
        <v>120</v>
      </c>
      <c r="I234" s="89">
        <v>180</v>
      </c>
      <c r="J234" s="89" t="s">
        <v>369</v>
      </c>
      <c r="K234" s="140" t="s">
        <v>373</v>
      </c>
      <c r="L234" s="462"/>
      <c r="M234" s="18">
        <v>6000</v>
      </c>
      <c r="N234" s="1"/>
    </row>
    <row r="235" s="18" customFormat="1" ht="36" spans="1:14">
      <c r="A235" s="88">
        <v>5</v>
      </c>
      <c r="B235" s="710" t="s">
        <v>433</v>
      </c>
      <c r="C235" s="89" t="s">
        <v>434</v>
      </c>
      <c r="D235" s="89">
        <v>1000</v>
      </c>
      <c r="E235" s="89">
        <v>0</v>
      </c>
      <c r="F235" s="89">
        <v>0</v>
      </c>
      <c r="G235" s="89">
        <v>100</v>
      </c>
      <c r="H235" s="89">
        <v>40</v>
      </c>
      <c r="I235" s="89">
        <v>60</v>
      </c>
      <c r="J235" s="89" t="s">
        <v>426</v>
      </c>
      <c r="K235" s="140" t="s">
        <v>373</v>
      </c>
      <c r="L235" s="462"/>
      <c r="N235" s="1"/>
    </row>
    <row r="236" s="18" customFormat="1" ht="36" spans="1:14">
      <c r="A236" s="88">
        <v>6</v>
      </c>
      <c r="B236" s="710" t="s">
        <v>435</v>
      </c>
      <c r="C236" s="89" t="s">
        <v>436</v>
      </c>
      <c r="D236" s="89">
        <v>8000</v>
      </c>
      <c r="E236" s="89">
        <v>0</v>
      </c>
      <c r="F236" s="89">
        <v>0</v>
      </c>
      <c r="G236" s="89">
        <v>800</v>
      </c>
      <c r="H236" s="89">
        <v>320</v>
      </c>
      <c r="I236" s="89">
        <v>480</v>
      </c>
      <c r="J236" s="89" t="s">
        <v>437</v>
      </c>
      <c r="K236" s="140" t="s">
        <v>373</v>
      </c>
      <c r="L236" s="462"/>
      <c r="N236" s="1"/>
    </row>
    <row r="237" s="18" customFormat="1" ht="36" spans="1:14">
      <c r="A237" s="88">
        <v>7</v>
      </c>
      <c r="B237" s="710" t="s">
        <v>438</v>
      </c>
      <c r="C237" s="89" t="s">
        <v>90</v>
      </c>
      <c r="D237" s="89">
        <v>2000</v>
      </c>
      <c r="E237" s="89">
        <v>0</v>
      </c>
      <c r="F237" s="89">
        <v>0</v>
      </c>
      <c r="G237" s="89">
        <v>200</v>
      </c>
      <c r="H237" s="89">
        <v>80</v>
      </c>
      <c r="I237" s="89">
        <v>120</v>
      </c>
      <c r="J237" s="276" t="s">
        <v>90</v>
      </c>
      <c r="K237" s="140" t="s">
        <v>373</v>
      </c>
      <c r="L237" s="462"/>
      <c r="M237" s="18">
        <v>2000</v>
      </c>
      <c r="N237" s="1"/>
    </row>
    <row r="238" s="18" customFormat="1" ht="156" spans="1:14">
      <c r="A238" s="88">
        <v>8</v>
      </c>
      <c r="B238" s="710" t="s">
        <v>439</v>
      </c>
      <c r="C238" s="89" t="s">
        <v>440</v>
      </c>
      <c r="D238" s="89">
        <v>323</v>
      </c>
      <c r="E238" s="89">
        <v>0</v>
      </c>
      <c r="F238" s="89">
        <v>0</v>
      </c>
      <c r="G238" s="89">
        <v>323</v>
      </c>
      <c r="H238" s="89">
        <v>323</v>
      </c>
      <c r="I238" s="89">
        <v>0</v>
      </c>
      <c r="J238" s="719" t="s">
        <v>440</v>
      </c>
      <c r="K238" s="140" t="s">
        <v>373</v>
      </c>
      <c r="L238" s="1"/>
      <c r="M238" s="1"/>
      <c r="N238" s="1"/>
    </row>
    <row r="239" s="18" customFormat="1" ht="48" spans="1:14">
      <c r="A239" s="88">
        <v>9</v>
      </c>
      <c r="B239" s="711" t="s">
        <v>441</v>
      </c>
      <c r="C239" s="350" t="s">
        <v>514</v>
      </c>
      <c r="D239" s="89">
        <v>784</v>
      </c>
      <c r="E239" s="89">
        <v>0</v>
      </c>
      <c r="F239" s="89">
        <v>0</v>
      </c>
      <c r="G239" s="89">
        <v>784</v>
      </c>
      <c r="H239" s="89">
        <v>784</v>
      </c>
      <c r="I239" s="89">
        <v>0</v>
      </c>
      <c r="J239" s="350" t="s">
        <v>514</v>
      </c>
      <c r="K239" s="140" t="s">
        <v>373</v>
      </c>
      <c r="L239" s="1"/>
      <c r="M239" s="1"/>
      <c r="N239" s="1"/>
    </row>
    <row r="240" s="18" customFormat="1" ht="36" spans="1:14">
      <c r="A240" s="88">
        <v>10</v>
      </c>
      <c r="B240" s="711" t="s">
        <v>443</v>
      </c>
      <c r="C240" s="89" t="s">
        <v>444</v>
      </c>
      <c r="D240" s="89">
        <v>2000</v>
      </c>
      <c r="E240" s="89">
        <v>0</v>
      </c>
      <c r="F240" s="89">
        <v>0</v>
      </c>
      <c r="G240" s="89">
        <v>200</v>
      </c>
      <c r="H240" s="89">
        <v>80</v>
      </c>
      <c r="I240" s="89">
        <v>120</v>
      </c>
      <c r="J240" s="89" t="s">
        <v>444</v>
      </c>
      <c r="K240" s="140" t="s">
        <v>373</v>
      </c>
      <c r="L240" s="1"/>
      <c r="M240" s="1"/>
      <c r="N240" s="1"/>
    </row>
    <row r="241" s="18" customFormat="1" ht="60" spans="1:14">
      <c r="A241" s="88">
        <v>11</v>
      </c>
      <c r="B241" s="711" t="s">
        <v>445</v>
      </c>
      <c r="C241" s="350" t="s">
        <v>446</v>
      </c>
      <c r="D241" s="89">
        <v>100</v>
      </c>
      <c r="E241" s="89">
        <v>0</v>
      </c>
      <c r="F241" s="89">
        <v>0</v>
      </c>
      <c r="G241" s="89">
        <v>100</v>
      </c>
      <c r="H241" s="89">
        <v>40</v>
      </c>
      <c r="I241" s="89">
        <v>60</v>
      </c>
      <c r="J241" s="350" t="s">
        <v>446</v>
      </c>
      <c r="K241" s="140" t="s">
        <v>373</v>
      </c>
      <c r="L241" s="1"/>
      <c r="M241" s="1"/>
      <c r="N241" s="1"/>
    </row>
    <row r="242" s="18" customFormat="1" ht="60" spans="1:14">
      <c r="A242" s="88">
        <v>12</v>
      </c>
      <c r="B242" s="710" t="s">
        <v>447</v>
      </c>
      <c r="C242" s="89" t="s">
        <v>448</v>
      </c>
      <c r="D242" s="89">
        <v>6.47</v>
      </c>
      <c r="E242" s="89">
        <v>0</v>
      </c>
      <c r="F242" s="89">
        <v>0</v>
      </c>
      <c r="G242" s="89">
        <v>6.47</v>
      </c>
      <c r="H242" s="89">
        <v>6.47</v>
      </c>
      <c r="I242" s="89">
        <v>0</v>
      </c>
      <c r="J242" s="89" t="s">
        <v>449</v>
      </c>
      <c r="K242" s="140" t="s">
        <v>373</v>
      </c>
      <c r="L242" s="1"/>
      <c r="M242" s="1"/>
      <c r="N242" s="1"/>
    </row>
    <row r="243" s="18" customFormat="1" ht="60" spans="1:14">
      <c r="A243" s="88">
        <v>13</v>
      </c>
      <c r="B243" s="710" t="s">
        <v>450</v>
      </c>
      <c r="C243" s="89" t="s">
        <v>451</v>
      </c>
      <c r="D243" s="89">
        <v>4.96</v>
      </c>
      <c r="E243" s="89">
        <v>0</v>
      </c>
      <c r="F243" s="89">
        <v>0</v>
      </c>
      <c r="G243" s="89">
        <v>4.96</v>
      </c>
      <c r="H243" s="89">
        <v>4.96</v>
      </c>
      <c r="I243" s="89">
        <v>0</v>
      </c>
      <c r="J243" s="89" t="s">
        <v>452</v>
      </c>
      <c r="K243" s="140" t="s">
        <v>373</v>
      </c>
      <c r="L243" s="1"/>
      <c r="M243" s="1"/>
      <c r="N243" s="1"/>
    </row>
    <row r="244" s="18" customFormat="1" ht="72" spans="1:14">
      <c r="A244" s="88">
        <v>14</v>
      </c>
      <c r="B244" s="710" t="s">
        <v>453</v>
      </c>
      <c r="C244" s="89" t="s">
        <v>454</v>
      </c>
      <c r="D244" s="89">
        <v>8.76</v>
      </c>
      <c r="E244" s="89">
        <v>0</v>
      </c>
      <c r="F244" s="89">
        <v>0</v>
      </c>
      <c r="G244" s="89">
        <v>8.76</v>
      </c>
      <c r="H244" s="89">
        <v>8.76</v>
      </c>
      <c r="I244" s="89">
        <v>0</v>
      </c>
      <c r="J244" s="89" t="s">
        <v>455</v>
      </c>
      <c r="K244" s="140" t="s">
        <v>373</v>
      </c>
      <c r="L244" s="1"/>
      <c r="M244" s="1"/>
      <c r="N244" s="1"/>
    </row>
    <row r="245" s="18" customFormat="1" ht="60" spans="1:14">
      <c r="A245" s="88">
        <v>15</v>
      </c>
      <c r="B245" s="710" t="s">
        <v>456</v>
      </c>
      <c r="C245" s="89" t="s">
        <v>457</v>
      </c>
      <c r="D245" s="89">
        <v>6.1</v>
      </c>
      <c r="E245" s="89">
        <v>0</v>
      </c>
      <c r="F245" s="89">
        <v>0</v>
      </c>
      <c r="G245" s="89">
        <v>6.1</v>
      </c>
      <c r="H245" s="89">
        <v>6.1</v>
      </c>
      <c r="I245" s="89">
        <v>0</v>
      </c>
      <c r="J245" s="89" t="s">
        <v>458</v>
      </c>
      <c r="K245" s="140" t="s">
        <v>373</v>
      </c>
      <c r="L245" s="1"/>
      <c r="M245" s="1"/>
      <c r="N245" s="1"/>
    </row>
    <row r="246" s="609" customFormat="1" ht="23" customHeight="1" spans="1:12">
      <c r="A246" s="712"/>
      <c r="B246" s="713" t="s">
        <v>98</v>
      </c>
      <c r="C246" s="713"/>
      <c r="D246" s="714"/>
      <c r="E246" s="714"/>
      <c r="F246" s="714"/>
      <c r="G246" s="714"/>
      <c r="H246" s="714"/>
      <c r="I246" s="714"/>
      <c r="J246" s="714"/>
      <c r="K246" s="713"/>
      <c r="L246" s="339"/>
    </row>
    <row r="247" s="18" customFormat="1" ht="12" spans="1:12">
      <c r="A247" s="88" t="s">
        <v>200</v>
      </c>
      <c r="B247" s="89" t="s">
        <v>92</v>
      </c>
      <c r="C247" s="268"/>
      <c r="D247" s="90"/>
      <c r="E247" s="90"/>
      <c r="F247" s="90"/>
      <c r="G247" s="90"/>
      <c r="H247" s="90"/>
      <c r="I247" s="90"/>
      <c r="J247" s="276"/>
      <c r="K247" s="140"/>
      <c r="L247" s="140"/>
    </row>
    <row r="248" s="18" customFormat="1" ht="24" spans="1:12">
      <c r="A248" s="88">
        <v>1</v>
      </c>
      <c r="B248" s="87" t="s">
        <v>99</v>
      </c>
      <c r="C248" s="87" t="s">
        <v>100</v>
      </c>
      <c r="D248" s="715">
        <v>89.9</v>
      </c>
      <c r="E248" s="716">
        <v>63</v>
      </c>
      <c r="F248" s="716"/>
      <c r="G248" s="716">
        <f>H248</f>
        <v>26.9</v>
      </c>
      <c r="H248" s="716">
        <f>D248-E248</f>
        <v>26.9</v>
      </c>
      <c r="I248" s="716"/>
      <c r="J248" s="87" t="s">
        <v>112</v>
      </c>
      <c r="K248" s="88" t="s">
        <v>102</v>
      </c>
      <c r="L248" s="140"/>
    </row>
    <row r="249" s="18" customFormat="1" ht="36" spans="1:12">
      <c r="A249" s="88">
        <v>2</v>
      </c>
      <c r="B249" s="87" t="s">
        <v>103</v>
      </c>
      <c r="C249" s="88" t="s">
        <v>104</v>
      </c>
      <c r="D249" s="715">
        <v>98.8</v>
      </c>
      <c r="E249" s="716">
        <v>80</v>
      </c>
      <c r="F249" s="716"/>
      <c r="G249" s="716">
        <f>H249</f>
        <v>18.8</v>
      </c>
      <c r="H249" s="716">
        <v>18.8</v>
      </c>
      <c r="I249" s="716"/>
      <c r="J249" s="87" t="s">
        <v>105</v>
      </c>
      <c r="K249" s="88" t="s">
        <v>102</v>
      </c>
      <c r="L249" s="140"/>
    </row>
    <row r="250" s="18" customFormat="1" ht="48" spans="1:12">
      <c r="A250" s="88">
        <v>1</v>
      </c>
      <c r="B250" s="87" t="s">
        <v>114</v>
      </c>
      <c r="C250" s="276" t="s">
        <v>115</v>
      </c>
      <c r="D250" s="87">
        <v>570.88</v>
      </c>
      <c r="E250" s="90">
        <v>230</v>
      </c>
      <c r="F250" s="90"/>
      <c r="G250" s="87">
        <v>300</v>
      </c>
      <c r="H250" s="87">
        <v>300</v>
      </c>
      <c r="I250" s="90"/>
      <c r="J250" s="276" t="s">
        <v>115</v>
      </c>
      <c r="K250" s="87" t="s">
        <v>117</v>
      </c>
      <c r="L250" s="462"/>
    </row>
    <row r="251" s="18" customFormat="1" ht="132" spans="1:12">
      <c r="A251" s="88">
        <v>2</v>
      </c>
      <c r="B251" s="87" t="s">
        <v>118</v>
      </c>
      <c r="C251" s="276" t="s">
        <v>119</v>
      </c>
      <c r="D251" s="87">
        <v>45</v>
      </c>
      <c r="E251" s="90"/>
      <c r="F251" s="90"/>
      <c r="G251" s="87">
        <v>45</v>
      </c>
      <c r="H251" s="87">
        <v>45</v>
      </c>
      <c r="I251" s="90"/>
      <c r="J251" s="276" t="s">
        <v>119</v>
      </c>
      <c r="K251" s="87" t="s">
        <v>117</v>
      </c>
      <c r="L251" s="462"/>
    </row>
    <row r="252" s="1" customFormat="1" ht="72" spans="1:11">
      <c r="A252" s="88">
        <v>3</v>
      </c>
      <c r="B252" s="87" t="s">
        <v>121</v>
      </c>
      <c r="C252" s="87" t="s">
        <v>122</v>
      </c>
      <c r="D252" s="87">
        <v>48</v>
      </c>
      <c r="E252" s="717"/>
      <c r="F252" s="717"/>
      <c r="G252" s="87">
        <v>48</v>
      </c>
      <c r="H252" s="87">
        <v>48</v>
      </c>
      <c r="I252" s="717"/>
      <c r="J252" s="87" t="s">
        <v>122</v>
      </c>
      <c r="K252" s="87" t="s">
        <v>117</v>
      </c>
    </row>
    <row r="253" s="1" customFormat="1" ht="144" spans="1:11">
      <c r="A253" s="88">
        <v>4</v>
      </c>
      <c r="B253" s="87" t="s">
        <v>473</v>
      </c>
      <c r="C253" s="87" t="s">
        <v>474</v>
      </c>
      <c r="D253" s="87">
        <v>620</v>
      </c>
      <c r="E253" s="717"/>
      <c r="F253" s="717"/>
      <c r="G253" s="87">
        <v>200</v>
      </c>
      <c r="H253" s="87">
        <v>200</v>
      </c>
      <c r="I253" s="87"/>
      <c r="J253" s="87" t="s">
        <v>474</v>
      </c>
      <c r="K253" s="87" t="s">
        <v>117</v>
      </c>
    </row>
    <row r="254" s="610" customFormat="1" ht="108" spans="1:11">
      <c r="A254" s="516">
        <v>5</v>
      </c>
      <c r="B254" s="517" t="s">
        <v>515</v>
      </c>
      <c r="C254" s="517" t="s">
        <v>124</v>
      </c>
      <c r="D254" s="517">
        <v>49</v>
      </c>
      <c r="E254" s="718"/>
      <c r="F254" s="718"/>
      <c r="G254" s="517">
        <v>49</v>
      </c>
      <c r="H254" s="517">
        <v>49</v>
      </c>
      <c r="I254" s="718"/>
      <c r="J254" s="517" t="s">
        <v>125</v>
      </c>
      <c r="K254" s="517" t="s">
        <v>117</v>
      </c>
    </row>
    <row r="255" s="1" customFormat="1" ht="84" spans="1:11">
      <c r="A255" s="88">
        <v>5</v>
      </c>
      <c r="B255" s="87" t="s">
        <v>126</v>
      </c>
      <c r="C255" s="87" t="s">
        <v>127</v>
      </c>
      <c r="D255" s="87">
        <v>100</v>
      </c>
      <c r="E255" s="717"/>
      <c r="F255" s="717"/>
      <c r="G255" s="87">
        <v>60</v>
      </c>
      <c r="H255" s="87">
        <v>60</v>
      </c>
      <c r="I255" s="717"/>
      <c r="J255" s="87" t="s">
        <v>127</v>
      </c>
      <c r="K255" s="87" t="s">
        <v>117</v>
      </c>
    </row>
    <row r="256" s="1" customFormat="1" ht="72" spans="1:11">
      <c r="A256" s="88">
        <v>6</v>
      </c>
      <c r="B256" s="87" t="s">
        <v>129</v>
      </c>
      <c r="C256" s="87" t="s">
        <v>130</v>
      </c>
      <c r="D256" s="87">
        <v>40</v>
      </c>
      <c r="E256" s="717"/>
      <c r="F256" s="717"/>
      <c r="G256" s="87">
        <v>40</v>
      </c>
      <c r="H256" s="87">
        <v>40</v>
      </c>
      <c r="I256" s="717"/>
      <c r="J256" s="87" t="s">
        <v>130</v>
      </c>
      <c r="K256" s="87" t="s">
        <v>117</v>
      </c>
    </row>
    <row r="257" s="1" customFormat="1" ht="144" spans="1:11">
      <c r="A257" s="88">
        <v>7</v>
      </c>
      <c r="B257" s="87" t="s">
        <v>475</v>
      </c>
      <c r="C257" s="87" t="s">
        <v>476</v>
      </c>
      <c r="D257" s="87">
        <v>40</v>
      </c>
      <c r="E257" s="717"/>
      <c r="F257" s="717"/>
      <c r="G257" s="87">
        <v>40</v>
      </c>
      <c r="H257" s="87">
        <v>40</v>
      </c>
      <c r="I257" s="717"/>
      <c r="J257" s="87" t="s">
        <v>476</v>
      </c>
      <c r="K257" s="87" t="s">
        <v>117</v>
      </c>
    </row>
    <row r="258" s="1" customFormat="1" ht="228" spans="1:11">
      <c r="A258" s="88">
        <v>8</v>
      </c>
      <c r="B258" s="87" t="s">
        <v>134</v>
      </c>
      <c r="C258" s="87" t="s">
        <v>135</v>
      </c>
      <c r="D258" s="87">
        <v>40</v>
      </c>
      <c r="E258" s="717"/>
      <c r="F258" s="717"/>
      <c r="G258" s="87">
        <v>40</v>
      </c>
      <c r="H258" s="87">
        <v>40</v>
      </c>
      <c r="I258" s="717"/>
      <c r="J258" s="87" t="s">
        <v>477</v>
      </c>
      <c r="K258" s="87" t="s">
        <v>117</v>
      </c>
    </row>
    <row r="259" customFormat="1" ht="50.1" customHeight="1" spans="1:11">
      <c r="A259" s="88">
        <v>1</v>
      </c>
      <c r="B259" s="720" t="s">
        <v>478</v>
      </c>
      <c r="C259" s="350" t="s">
        <v>479</v>
      </c>
      <c r="D259" s="90" t="s">
        <v>480</v>
      </c>
      <c r="E259" s="90"/>
      <c r="F259" s="90"/>
      <c r="G259" s="90"/>
      <c r="H259" s="90"/>
      <c r="I259" s="90"/>
      <c r="J259" s="276"/>
      <c r="K259" s="140" t="s">
        <v>138</v>
      </c>
    </row>
    <row r="260" customFormat="1" ht="50.1" customHeight="1" spans="1:11">
      <c r="A260" s="88">
        <v>2</v>
      </c>
      <c r="B260" s="721" t="s">
        <v>481</v>
      </c>
      <c r="C260" s="350" t="s">
        <v>482</v>
      </c>
      <c r="D260" s="90" t="s">
        <v>483</v>
      </c>
      <c r="E260" s="90"/>
      <c r="F260" s="90"/>
      <c r="G260" s="90"/>
      <c r="H260" s="90"/>
      <c r="I260" s="90"/>
      <c r="J260" s="276"/>
      <c r="K260" s="140" t="s">
        <v>138</v>
      </c>
    </row>
    <row r="261" customFormat="1" ht="34.5" customHeight="1" spans="1:11">
      <c r="A261" s="722">
        <v>3</v>
      </c>
      <c r="B261" s="723" t="s">
        <v>484</v>
      </c>
      <c r="C261" s="723" t="s">
        <v>137</v>
      </c>
      <c r="D261" s="724" t="s">
        <v>516</v>
      </c>
      <c r="E261" s="724"/>
      <c r="F261" s="724"/>
      <c r="G261" s="724"/>
      <c r="H261" s="724"/>
      <c r="I261" s="724"/>
      <c r="J261" s="724"/>
      <c r="K261" s="140" t="s">
        <v>138</v>
      </c>
    </row>
    <row r="262" customFormat="1" ht="39.75" customHeight="1" spans="1:11">
      <c r="A262" s="722">
        <v>4</v>
      </c>
      <c r="B262" s="723" t="s">
        <v>517</v>
      </c>
      <c r="C262" s="723" t="s">
        <v>140</v>
      </c>
      <c r="D262" s="724" t="s">
        <v>518</v>
      </c>
      <c r="E262" s="724"/>
      <c r="F262" s="724"/>
      <c r="G262" s="724"/>
      <c r="H262" s="724"/>
      <c r="I262" s="724"/>
      <c r="J262" s="724"/>
      <c r="K262" s="140" t="s">
        <v>138</v>
      </c>
    </row>
    <row r="263" customFormat="1" ht="50.1" customHeight="1" spans="1:11">
      <c r="A263" s="722">
        <v>5</v>
      </c>
      <c r="B263" s="723" t="s">
        <v>519</v>
      </c>
      <c r="C263" s="724" t="s">
        <v>142</v>
      </c>
      <c r="D263" s="724" t="s">
        <v>520</v>
      </c>
      <c r="E263" s="724"/>
      <c r="F263" s="724"/>
      <c r="G263" s="724"/>
      <c r="H263" s="724"/>
      <c r="I263" s="724"/>
      <c r="J263" s="724"/>
      <c r="K263" s="140" t="s">
        <v>138</v>
      </c>
    </row>
    <row r="264" s="604" customFormat="1" ht="15" customHeight="1" spans="1:12">
      <c r="A264" s="626"/>
      <c r="B264" s="627" t="s">
        <v>521</v>
      </c>
      <c r="C264" s="628"/>
      <c r="D264" s="630"/>
      <c r="E264" s="630"/>
      <c r="F264" s="630"/>
      <c r="G264" s="630"/>
      <c r="H264" s="630"/>
      <c r="I264" s="630"/>
      <c r="J264" s="662"/>
      <c r="K264" s="627"/>
      <c r="L264" s="663"/>
    </row>
    <row r="265" s="18" customFormat="1" ht="15" customHeight="1" spans="1:12">
      <c r="A265" s="88" t="s">
        <v>16</v>
      </c>
      <c r="B265" s="140" t="s">
        <v>49</v>
      </c>
      <c r="C265" s="140"/>
      <c r="D265" s="90"/>
      <c r="E265" s="90"/>
      <c r="F265" s="90"/>
      <c r="G265" s="90"/>
      <c r="H265" s="90"/>
      <c r="I265" s="90"/>
      <c r="J265" s="276"/>
      <c r="K265" s="140"/>
      <c r="L265" s="140"/>
    </row>
    <row r="266" s="236" customFormat="1" ht="26" customHeight="1" spans="1:12">
      <c r="A266" s="88">
        <v>1</v>
      </c>
      <c r="B266" s="140" t="s">
        <v>487</v>
      </c>
      <c r="C266" s="89" t="s">
        <v>488</v>
      </c>
      <c r="D266" s="268">
        <v>550</v>
      </c>
      <c r="E266" s="268">
        <v>0</v>
      </c>
      <c r="F266" s="90">
        <v>0</v>
      </c>
      <c r="G266" s="687">
        <v>29.3</v>
      </c>
      <c r="H266" s="687">
        <v>29.3</v>
      </c>
      <c r="I266" s="337">
        <v>0</v>
      </c>
      <c r="J266" s="276" t="s">
        <v>86</v>
      </c>
      <c r="K266" s="87" t="s">
        <v>145</v>
      </c>
      <c r="L266" s="140" t="s">
        <v>163</v>
      </c>
    </row>
    <row r="267" s="236" customFormat="1" ht="26" customHeight="1" spans="1:12">
      <c r="A267" s="88">
        <v>2</v>
      </c>
      <c r="B267" s="140" t="s">
        <v>489</v>
      </c>
      <c r="C267" s="89" t="s">
        <v>490</v>
      </c>
      <c r="D267" s="268">
        <v>580</v>
      </c>
      <c r="E267" s="268">
        <v>0</v>
      </c>
      <c r="F267" s="90">
        <v>0</v>
      </c>
      <c r="G267" s="687">
        <v>29.5</v>
      </c>
      <c r="H267" s="687">
        <v>29.5</v>
      </c>
      <c r="I267" s="337">
        <v>0</v>
      </c>
      <c r="J267" s="276" t="s">
        <v>86</v>
      </c>
      <c r="K267" s="87" t="s">
        <v>145</v>
      </c>
      <c r="L267" s="140"/>
    </row>
    <row r="268" s="18" customFormat="1" ht="15" customHeight="1" spans="1:12">
      <c r="A268" s="88" t="s">
        <v>33</v>
      </c>
      <c r="B268" s="140" t="s">
        <v>17</v>
      </c>
      <c r="C268" s="140"/>
      <c r="D268" s="90"/>
      <c r="E268" s="90"/>
      <c r="F268" s="90"/>
      <c r="G268" s="90"/>
      <c r="H268" s="90"/>
      <c r="I268" s="90"/>
      <c r="J268" s="276"/>
      <c r="K268" s="140"/>
      <c r="L268" s="140"/>
    </row>
    <row r="269" s="18" customFormat="1" ht="15" customHeight="1" spans="1:12">
      <c r="A269" s="88">
        <v>1</v>
      </c>
      <c r="B269" s="89"/>
      <c r="C269" s="89"/>
      <c r="D269" s="90"/>
      <c r="E269" s="90"/>
      <c r="F269" s="90"/>
      <c r="G269" s="90"/>
      <c r="H269" s="90"/>
      <c r="I269" s="90"/>
      <c r="J269" s="276"/>
      <c r="K269" s="140"/>
      <c r="L269" s="140" t="s">
        <v>165</v>
      </c>
    </row>
    <row r="270" s="18" customFormat="1" ht="15" customHeight="1" spans="1:12">
      <c r="A270" s="88" t="s">
        <v>38</v>
      </c>
      <c r="B270" s="89" t="s">
        <v>34</v>
      </c>
      <c r="C270" s="89"/>
      <c r="D270" s="90"/>
      <c r="E270" s="90"/>
      <c r="F270" s="90"/>
      <c r="G270" s="90"/>
      <c r="H270" s="90"/>
      <c r="I270" s="90"/>
      <c r="J270" s="276"/>
      <c r="K270" s="140"/>
      <c r="L270" s="140"/>
    </row>
    <row r="271" s="18" customFormat="1" ht="15" customHeight="1" spans="1:12">
      <c r="A271" s="88">
        <v>1</v>
      </c>
      <c r="B271" s="89"/>
      <c r="C271" s="89"/>
      <c r="D271" s="90"/>
      <c r="E271" s="90"/>
      <c r="F271" s="90"/>
      <c r="G271" s="90"/>
      <c r="H271" s="90"/>
      <c r="I271" s="90"/>
      <c r="J271" s="276"/>
      <c r="K271" s="140"/>
      <c r="L271" s="140" t="s">
        <v>165</v>
      </c>
    </row>
    <row r="272" s="18" customFormat="1" ht="15" customHeight="1" spans="1:12">
      <c r="A272" s="88" t="s">
        <v>179</v>
      </c>
      <c r="B272" s="688" t="s">
        <v>39</v>
      </c>
      <c r="C272" s="89"/>
      <c r="D272" s="90"/>
      <c r="E272" s="90"/>
      <c r="F272" s="90"/>
      <c r="G272" s="90"/>
      <c r="H272" s="90"/>
      <c r="I272" s="90"/>
      <c r="J272" s="276"/>
      <c r="K272" s="140"/>
      <c r="L272" s="140"/>
    </row>
    <row r="273" s="18" customFormat="1" ht="15" customHeight="1" spans="1:12">
      <c r="A273" s="88">
        <v>1</v>
      </c>
      <c r="B273" s="89"/>
      <c r="C273" s="89"/>
      <c r="D273" s="90"/>
      <c r="E273" s="90"/>
      <c r="F273" s="90"/>
      <c r="G273" s="90"/>
      <c r="H273" s="90"/>
      <c r="I273" s="90"/>
      <c r="J273" s="276"/>
      <c r="K273" s="140"/>
      <c r="L273" s="140" t="s">
        <v>165</v>
      </c>
    </row>
    <row r="274" s="18" customFormat="1" ht="15" customHeight="1" spans="1:12">
      <c r="A274" s="88" t="s">
        <v>186</v>
      </c>
      <c r="B274" s="688" t="s">
        <v>78</v>
      </c>
      <c r="C274" s="89"/>
      <c r="D274" s="90"/>
      <c r="E274" s="90"/>
      <c r="F274" s="90"/>
      <c r="G274" s="90"/>
      <c r="H274" s="90"/>
      <c r="I274" s="90"/>
      <c r="J274" s="276"/>
      <c r="K274" s="140"/>
      <c r="L274" s="140"/>
    </row>
    <row r="275" s="18" customFormat="1" ht="15" customHeight="1" spans="1:12">
      <c r="A275" s="88">
        <v>1</v>
      </c>
      <c r="B275" s="87" t="s">
        <v>459</v>
      </c>
      <c r="C275" s="89" t="s">
        <v>211</v>
      </c>
      <c r="D275" s="87">
        <v>10</v>
      </c>
      <c r="E275" s="90">
        <v>0</v>
      </c>
      <c r="F275" s="90">
        <v>0</v>
      </c>
      <c r="G275" s="87">
        <v>10</v>
      </c>
      <c r="H275" s="87">
        <v>10</v>
      </c>
      <c r="I275" s="90">
        <v>0</v>
      </c>
      <c r="J275" s="276" t="s">
        <v>211</v>
      </c>
      <c r="K275" s="61" t="s">
        <v>145</v>
      </c>
      <c r="L275" s="140" t="s">
        <v>165</v>
      </c>
    </row>
    <row r="276" s="18" customFormat="1" ht="15" customHeight="1" spans="1:12">
      <c r="A276" s="88">
        <v>2</v>
      </c>
      <c r="B276" s="89"/>
      <c r="C276" s="89"/>
      <c r="D276" s="90"/>
      <c r="E276" s="90"/>
      <c r="F276" s="90"/>
      <c r="G276" s="90"/>
      <c r="H276" s="90"/>
      <c r="I276" s="90"/>
      <c r="J276" s="276"/>
      <c r="K276" s="140"/>
      <c r="L276" s="140" t="s">
        <v>165</v>
      </c>
    </row>
    <row r="277" s="18" customFormat="1" ht="15" customHeight="1" spans="1:12">
      <c r="A277" s="88" t="s">
        <v>200</v>
      </c>
      <c r="B277" s="89" t="s">
        <v>92</v>
      </c>
      <c r="C277" s="268"/>
      <c r="D277" s="90"/>
      <c r="E277" s="90"/>
      <c r="F277" s="90"/>
      <c r="G277" s="90"/>
      <c r="H277" s="90"/>
      <c r="I277" s="90"/>
      <c r="J277" s="276"/>
      <c r="K277" s="140"/>
      <c r="L277" s="140"/>
    </row>
    <row r="278" s="18" customFormat="1" ht="72" spans="1:12">
      <c r="A278" s="88">
        <v>1</v>
      </c>
      <c r="B278" s="87" t="s">
        <v>522</v>
      </c>
      <c r="C278" s="89" t="s">
        <v>147</v>
      </c>
      <c r="D278" s="87">
        <v>377</v>
      </c>
      <c r="E278" s="90">
        <v>0</v>
      </c>
      <c r="F278" s="90">
        <v>0</v>
      </c>
      <c r="G278" s="87">
        <v>377</v>
      </c>
      <c r="H278" s="87">
        <v>377</v>
      </c>
      <c r="I278" s="90">
        <v>0</v>
      </c>
      <c r="J278" s="89" t="s">
        <v>491</v>
      </c>
      <c r="K278" s="61" t="s">
        <v>145</v>
      </c>
      <c r="L278" s="462"/>
    </row>
    <row r="279" s="242" customFormat="1" ht="25" customHeight="1" spans="1:12">
      <c r="A279" s="88">
        <v>2</v>
      </c>
      <c r="B279" s="87" t="s">
        <v>492</v>
      </c>
      <c r="C279" s="89" t="s">
        <v>493</v>
      </c>
      <c r="D279" s="87">
        <v>40</v>
      </c>
      <c r="E279" s="90">
        <v>0</v>
      </c>
      <c r="F279" s="90">
        <v>0</v>
      </c>
      <c r="G279" s="87">
        <v>40</v>
      </c>
      <c r="H279" s="87">
        <v>40</v>
      </c>
      <c r="I279" s="90">
        <v>0</v>
      </c>
      <c r="J279" s="276" t="s">
        <v>86</v>
      </c>
      <c r="K279" s="61" t="s">
        <v>145</v>
      </c>
      <c r="L279" s="462"/>
    </row>
    <row r="280" s="604" customFormat="1" ht="36" spans="1:12">
      <c r="A280" s="61">
        <v>3</v>
      </c>
      <c r="B280" s="87" t="s">
        <v>148</v>
      </c>
      <c r="C280" s="87" t="s">
        <v>523</v>
      </c>
      <c r="D280" s="87">
        <v>29.63</v>
      </c>
      <c r="E280" s="61">
        <v>0</v>
      </c>
      <c r="F280" s="61">
        <v>0</v>
      </c>
      <c r="G280" s="87">
        <v>29.63</v>
      </c>
      <c r="H280" s="87">
        <v>29.63</v>
      </c>
      <c r="I280" s="61">
        <v>0</v>
      </c>
      <c r="J280" s="87" t="s">
        <v>150</v>
      </c>
      <c r="K280" s="61" t="s">
        <v>145</v>
      </c>
      <c r="L280" s="1"/>
    </row>
    <row r="281" s="604" customFormat="1" ht="15" customHeight="1" spans="1:12">
      <c r="A281" s="626"/>
      <c r="B281" s="627" t="s">
        <v>524</v>
      </c>
      <c r="C281" s="628"/>
      <c r="D281" s="630"/>
      <c r="E281" s="630"/>
      <c r="F281" s="630"/>
      <c r="G281" s="630"/>
      <c r="H281" s="630"/>
      <c r="I281" s="630"/>
      <c r="J281" s="662"/>
      <c r="K281" s="627"/>
      <c r="L281" s="663"/>
    </row>
    <row r="282" s="18" customFormat="1" ht="15" customHeight="1" spans="1:12">
      <c r="A282" s="88" t="s">
        <v>186</v>
      </c>
      <c r="B282" s="688" t="s">
        <v>78</v>
      </c>
      <c r="C282" s="89"/>
      <c r="D282" s="90"/>
      <c r="E282" s="90"/>
      <c r="F282" s="90"/>
      <c r="G282" s="90"/>
      <c r="H282" s="90"/>
      <c r="I282" s="90"/>
      <c r="J282" s="276"/>
      <c r="K282" s="140"/>
      <c r="L282" s="140"/>
    </row>
    <row r="283" s="18" customFormat="1" ht="48" spans="1:12">
      <c r="A283" s="88">
        <v>1</v>
      </c>
      <c r="B283" s="89" t="s">
        <v>525</v>
      </c>
      <c r="C283" s="89" t="s">
        <v>525</v>
      </c>
      <c r="D283" s="90">
        <v>10</v>
      </c>
      <c r="E283" s="90">
        <v>0</v>
      </c>
      <c r="F283" s="90">
        <v>0</v>
      </c>
      <c r="G283" s="90">
        <v>10</v>
      </c>
      <c r="H283" s="90">
        <v>10</v>
      </c>
      <c r="I283" s="90">
        <v>0</v>
      </c>
      <c r="J283" s="276" t="s">
        <v>463</v>
      </c>
      <c r="K283" s="140" t="s">
        <v>464</v>
      </c>
      <c r="L283" s="140" t="s">
        <v>165</v>
      </c>
    </row>
    <row r="284" s="18" customFormat="1" ht="15" customHeight="1" spans="1:12">
      <c r="A284" s="88" t="s">
        <v>200</v>
      </c>
      <c r="B284" s="89" t="s">
        <v>526</v>
      </c>
      <c r="C284" s="268"/>
      <c r="D284" s="276">
        <f t="shared" ref="D284:H284" si="45">SUM(D285:D287)</f>
        <v>273.767</v>
      </c>
      <c r="E284" s="276">
        <f t="shared" si="45"/>
        <v>30</v>
      </c>
      <c r="F284" s="276"/>
      <c r="G284" s="276">
        <f t="shared" si="45"/>
        <v>243.767</v>
      </c>
      <c r="H284" s="276">
        <f t="shared" si="45"/>
        <v>243.767</v>
      </c>
      <c r="I284" s="90"/>
      <c r="J284" s="276"/>
      <c r="K284" s="140"/>
      <c r="L284" s="140"/>
    </row>
    <row r="285" s="18" customFormat="1" ht="84" spans="1:12">
      <c r="A285" s="88">
        <v>1</v>
      </c>
      <c r="B285" s="89" t="s">
        <v>494</v>
      </c>
      <c r="C285" s="350" t="s">
        <v>152</v>
      </c>
      <c r="D285" s="276">
        <v>90.1</v>
      </c>
      <c r="E285" s="276">
        <v>30</v>
      </c>
      <c r="F285" s="276"/>
      <c r="G285" s="276">
        <v>60.1</v>
      </c>
      <c r="H285" s="276">
        <v>60.1</v>
      </c>
      <c r="I285" s="276"/>
      <c r="J285" s="276"/>
      <c r="K285" s="276" t="s">
        <v>153</v>
      </c>
      <c r="L285" s="462"/>
    </row>
    <row r="286" s="242" customFormat="1" ht="65.25" customHeight="1" spans="1:12">
      <c r="A286" s="88">
        <v>2</v>
      </c>
      <c r="B286" s="332" t="s">
        <v>495</v>
      </c>
      <c r="C286" s="350" t="s">
        <v>496</v>
      </c>
      <c r="D286" s="276">
        <v>89.067</v>
      </c>
      <c r="E286" s="717"/>
      <c r="F286" s="717"/>
      <c r="G286" s="276">
        <v>89.067</v>
      </c>
      <c r="H286" s="276">
        <v>89.067</v>
      </c>
      <c r="I286" s="90"/>
      <c r="J286" s="276"/>
      <c r="K286" s="276" t="s">
        <v>153</v>
      </c>
      <c r="L286" s="462"/>
    </row>
    <row r="287" ht="60" spans="1:11">
      <c r="A287" s="88">
        <v>3</v>
      </c>
      <c r="B287" s="89" t="s">
        <v>497</v>
      </c>
      <c r="C287" s="350" t="s">
        <v>498</v>
      </c>
      <c r="D287" s="276">
        <v>94.6</v>
      </c>
      <c r="E287" s="90"/>
      <c r="F287" s="90"/>
      <c r="G287" s="276">
        <v>94.6</v>
      </c>
      <c r="H287" s="276">
        <v>94.6</v>
      </c>
      <c r="I287" s="717"/>
      <c r="J287" s="717"/>
      <c r="K287" s="276" t="s">
        <v>153</v>
      </c>
    </row>
    <row r="288" s="611" customFormat="1" ht="45" customHeight="1" spans="1:12">
      <c r="A288" s="725">
        <v>1</v>
      </c>
      <c r="B288" s="726" t="s">
        <v>465</v>
      </c>
      <c r="C288" s="727" t="s">
        <v>466</v>
      </c>
      <c r="D288" s="728">
        <v>48</v>
      </c>
      <c r="E288" s="728"/>
      <c r="F288" s="728"/>
      <c r="G288" s="728">
        <v>48</v>
      </c>
      <c r="H288" s="728">
        <v>48</v>
      </c>
      <c r="I288" s="728"/>
      <c r="J288" s="729" t="s">
        <v>467</v>
      </c>
      <c r="K288" s="730" t="s">
        <v>468</v>
      </c>
      <c r="L288" s="731"/>
    </row>
    <row r="289" s="18" customFormat="1" ht="64.5" customHeight="1" spans="1:12">
      <c r="A289" s="88">
        <v>1</v>
      </c>
      <c r="B289" s="720" t="s">
        <v>499</v>
      </c>
      <c r="C289" s="350" t="s">
        <v>155</v>
      </c>
      <c r="D289" s="276">
        <v>59.1</v>
      </c>
      <c r="E289" s="276">
        <v>47.28</v>
      </c>
      <c r="F289" s="276"/>
      <c r="G289" s="276">
        <v>11.82</v>
      </c>
      <c r="H289" s="276">
        <v>11.82</v>
      </c>
      <c r="I289" s="276"/>
      <c r="J289" s="664" t="s">
        <v>500</v>
      </c>
      <c r="K289" s="140" t="s">
        <v>157</v>
      </c>
      <c r="L289" s="462"/>
    </row>
    <row r="290" s="242" customFormat="1" ht="69.75" customHeight="1" spans="1:12">
      <c r="A290" s="88">
        <v>2</v>
      </c>
      <c r="B290" s="720" t="s">
        <v>501</v>
      </c>
      <c r="C290" s="350" t="s">
        <v>159</v>
      </c>
      <c r="D290" s="276">
        <v>59.1</v>
      </c>
      <c r="E290" s="276"/>
      <c r="F290" s="276"/>
      <c r="G290" s="276">
        <v>59.1</v>
      </c>
      <c r="H290" s="276">
        <v>59.1</v>
      </c>
      <c r="I290" s="276"/>
      <c r="J290" s="664" t="s">
        <v>502</v>
      </c>
      <c r="K290" s="140" t="s">
        <v>157</v>
      </c>
      <c r="L290" s="462"/>
    </row>
  </sheetData>
  <mergeCells count="11">
    <mergeCell ref="A1:B1"/>
    <mergeCell ref="A2:L2"/>
    <mergeCell ref="A3:I3"/>
    <mergeCell ref="E4:F4"/>
    <mergeCell ref="G4:J4"/>
    <mergeCell ref="A4:A5"/>
    <mergeCell ref="B4:B5"/>
    <mergeCell ref="C4:C5"/>
    <mergeCell ref="D4:D5"/>
    <mergeCell ref="K4:K5"/>
    <mergeCell ref="L4:L5"/>
  </mergeCells>
  <pageMargins left="0.590277777777778" right="0.590277777777778" top="0.802777777777778" bottom="0.802777777777778" header="0.5" footer="0.5"/>
  <pageSetup paperSize="9" orientation="landscape"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T135"/>
  <sheetViews>
    <sheetView view="pageBreakPreview" zoomScaleNormal="85" topLeftCell="A4" workbookViewId="0">
      <pane xSplit="5" ySplit="3" topLeftCell="G145" activePane="bottomRight" state="frozen"/>
      <selection/>
      <selection pane="topRight"/>
      <selection pane="bottomLeft"/>
      <selection pane="bottomRight" activeCell="T4" sqref="T$1:T$1048576"/>
    </sheetView>
  </sheetViews>
  <sheetFormatPr defaultColWidth="8.7" defaultRowHeight="14.25"/>
  <cols>
    <col min="1" max="1" width="3.66666666666667" style="238" customWidth="1"/>
    <col min="2" max="2" width="10.1666666666667" style="238" customWidth="1"/>
    <col min="3" max="3" width="6.75833333333333" style="238" customWidth="1"/>
    <col min="4" max="4" width="5.25" style="238" customWidth="1"/>
    <col min="5" max="5" width="6.125" style="238" customWidth="1"/>
    <col min="6" max="6" width="7.16666666666667" style="238" customWidth="1"/>
    <col min="7" max="7" width="10.2166666666667" style="238" customWidth="1"/>
    <col min="8" max="8" width="8.5" style="238" customWidth="1"/>
    <col min="9" max="9" width="8.525" style="238" customWidth="1"/>
    <col min="10" max="10" width="9.925" style="238" customWidth="1"/>
    <col min="11" max="11" width="10" style="238" customWidth="1"/>
    <col min="12" max="12" width="9" style="238" customWidth="1"/>
    <col min="13" max="13" width="20.875" style="238" customWidth="1"/>
    <col min="14" max="14" width="9.125" style="238" customWidth="1"/>
    <col min="15" max="15" width="7.08333333333333" style="238" customWidth="1"/>
    <col min="16" max="16" width="6.33333333333333" style="238" customWidth="1"/>
    <col min="17" max="17" width="8.66666666666667" style="238" customWidth="1"/>
    <col min="18" max="18" width="4.75" style="234" customWidth="1"/>
    <col min="19" max="19" width="26.3333333333333" style="557" customWidth="1"/>
    <col min="20" max="20" width="5.33333333333333" style="238" customWidth="1"/>
    <col min="21" max="21" width="12.6666666666667" style="238"/>
    <col min="22" max="16384" width="8.7" style="238"/>
  </cols>
  <sheetData>
    <row r="1" s="1" customFormat="1" ht="20.25" spans="1:19">
      <c r="A1" s="28" t="s">
        <v>527</v>
      </c>
      <c r="B1" s="29"/>
      <c r="C1" s="30"/>
      <c r="D1" s="31"/>
      <c r="E1" s="31"/>
      <c r="F1" s="31"/>
      <c r="G1" s="30"/>
      <c r="H1" s="31"/>
      <c r="I1" s="31"/>
      <c r="J1" s="31"/>
      <c r="K1" s="30"/>
      <c r="L1" s="30"/>
      <c r="R1" s="568"/>
      <c r="S1" s="569"/>
    </row>
    <row r="2" ht="21" customHeight="1" spans="2:18">
      <c r="B2" s="32" t="s">
        <v>528</v>
      </c>
      <c r="C2" s="32"/>
      <c r="D2" s="32"/>
      <c r="E2" s="32"/>
      <c r="F2" s="32"/>
      <c r="G2" s="32"/>
      <c r="H2" s="32"/>
      <c r="I2" s="32"/>
      <c r="J2" s="32"/>
      <c r="K2" s="32"/>
      <c r="L2" s="32"/>
      <c r="M2" s="32"/>
      <c r="N2" s="32"/>
      <c r="O2" s="32"/>
      <c r="P2" s="32"/>
      <c r="Q2" s="32"/>
      <c r="R2" s="570"/>
    </row>
    <row r="3" ht="15" customHeight="1" spans="1:18">
      <c r="A3" s="263"/>
      <c r="B3" s="263"/>
      <c r="C3" s="263"/>
      <c r="D3" s="263"/>
      <c r="E3" s="263"/>
      <c r="F3" s="263"/>
      <c r="G3" s="263"/>
      <c r="H3" s="263"/>
      <c r="I3" s="263"/>
      <c r="J3" s="288"/>
      <c r="K3" s="288"/>
      <c r="L3" s="288"/>
      <c r="M3" s="289"/>
      <c r="N3" s="168"/>
      <c r="O3" s="169"/>
      <c r="P3" s="170"/>
      <c r="Q3" s="170" t="s">
        <v>2</v>
      </c>
      <c r="R3" s="570"/>
    </row>
    <row r="4" s="234" customFormat="1" ht="17" customHeight="1" spans="1:19">
      <c r="A4" s="35" t="s">
        <v>3</v>
      </c>
      <c r="B4" s="35" t="s">
        <v>4</v>
      </c>
      <c r="C4" s="35" t="s">
        <v>529</v>
      </c>
      <c r="D4" s="35" t="s">
        <v>530</v>
      </c>
      <c r="E4" s="35"/>
      <c r="F4" s="264" t="s">
        <v>531</v>
      </c>
      <c r="G4" s="97" t="s">
        <v>532</v>
      </c>
      <c r="H4" s="36" t="s">
        <v>533</v>
      </c>
      <c r="I4" s="36"/>
      <c r="J4" s="35" t="s">
        <v>534</v>
      </c>
      <c r="K4" s="35"/>
      <c r="L4" s="35"/>
      <c r="M4" s="35" t="s">
        <v>535</v>
      </c>
      <c r="N4" s="35" t="s">
        <v>536</v>
      </c>
      <c r="O4" s="264" t="s">
        <v>537</v>
      </c>
      <c r="P4" s="35" t="s">
        <v>9</v>
      </c>
      <c r="Q4" s="35" t="s">
        <v>538</v>
      </c>
      <c r="R4" s="35" t="s">
        <v>10</v>
      </c>
      <c r="S4" s="557"/>
    </row>
    <row r="5" s="234" customFormat="1" ht="29" customHeight="1" spans="1:19">
      <c r="A5" s="35"/>
      <c r="B5" s="35"/>
      <c r="C5" s="35"/>
      <c r="D5" s="35" t="s">
        <v>539</v>
      </c>
      <c r="E5" s="35" t="s">
        <v>540</v>
      </c>
      <c r="F5" s="264"/>
      <c r="G5" s="97"/>
      <c r="H5" s="265" t="s">
        <v>541</v>
      </c>
      <c r="I5" s="85" t="s">
        <v>542</v>
      </c>
      <c r="J5" s="97" t="s">
        <v>543</v>
      </c>
      <c r="K5" s="97" t="s">
        <v>11</v>
      </c>
      <c r="L5" s="97" t="s">
        <v>12</v>
      </c>
      <c r="M5" s="35"/>
      <c r="N5" s="35"/>
      <c r="O5" s="264"/>
      <c r="P5" s="35"/>
      <c r="Q5" s="35"/>
      <c r="R5" s="35"/>
      <c r="S5" s="557"/>
    </row>
    <row r="6" s="234" customFormat="1" ht="19" customHeight="1" spans="1:19">
      <c r="A6" s="35"/>
      <c r="B6" s="35" t="s">
        <v>13</v>
      </c>
      <c r="C6" s="49">
        <f>C7+C20+C27+C33+C39+C44+C51+C57+C63+C72+C78+C85+C99+C114+C108+C111</f>
        <v>85</v>
      </c>
      <c r="D6" s="97"/>
      <c r="E6" s="97"/>
      <c r="F6" s="97"/>
      <c r="G6" s="97">
        <f>G7+G20+G27+G33+G39+G44+G51+G57+G63+G72+G78+G85+G99+G114+G108+G111</f>
        <v>18388.91</v>
      </c>
      <c r="H6" s="97">
        <f>H7+H20+H27+H33+H39+H44+H51+H57+H63+H72+H78+H85+H99+H114+H108+H111</f>
        <v>4860</v>
      </c>
      <c r="I6" s="97">
        <f>I7+I20+I27+I33+I39+I44+I51+I57+I63+I72+I78+I85+I99+I114+I108+I111</f>
        <v>1871</v>
      </c>
      <c r="J6" s="97">
        <f t="shared" ref="J6:L6" si="0">J7+J20+J27+J33+J39+J44+J51+J57+J63+J72+J78+J85+J99+J114+J108+J111</f>
        <v>8315.53</v>
      </c>
      <c r="K6" s="97">
        <f t="shared" si="0"/>
        <v>6944.1</v>
      </c>
      <c r="L6" s="97">
        <f t="shared" si="0"/>
        <v>1371.43</v>
      </c>
      <c r="M6" s="35"/>
      <c r="N6" s="35"/>
      <c r="O6" s="264"/>
      <c r="P6" s="35"/>
      <c r="Q6" s="35"/>
      <c r="R6" s="35"/>
      <c r="S6" s="557"/>
    </row>
    <row r="7" s="235" customFormat="1" ht="20" customHeight="1" spans="1:19">
      <c r="A7" s="48"/>
      <c r="B7" s="48" t="s">
        <v>15</v>
      </c>
      <c r="C7" s="558">
        <f>C8+C10+C13</f>
        <v>9</v>
      </c>
      <c r="D7" s="106"/>
      <c r="E7" s="106"/>
      <c r="F7" s="106"/>
      <c r="G7" s="106">
        <f>G8+G10+G13</f>
        <v>1276.1</v>
      </c>
      <c r="H7" s="106">
        <f>H8+H10+H13</f>
        <v>0</v>
      </c>
      <c r="I7" s="106">
        <f>I8+I10+I13</f>
        <v>0</v>
      </c>
      <c r="J7" s="106">
        <f t="shared" ref="G7:L7" si="1">J8+J10+J13</f>
        <v>964.61</v>
      </c>
      <c r="K7" s="106">
        <f t="shared" si="1"/>
        <v>743</v>
      </c>
      <c r="L7" s="106">
        <f t="shared" si="1"/>
        <v>221.61</v>
      </c>
      <c r="M7" s="48"/>
      <c r="N7" s="48"/>
      <c r="O7" s="266"/>
      <c r="P7" s="48"/>
      <c r="Q7" s="48"/>
      <c r="R7" s="48"/>
      <c r="S7" s="571"/>
    </row>
    <row r="8" s="18" customFormat="1" ht="30" customHeight="1" spans="1:19">
      <c r="A8" s="88" t="s">
        <v>16</v>
      </c>
      <c r="B8" s="140" t="s">
        <v>49</v>
      </c>
      <c r="C8" s="140">
        <v>1</v>
      </c>
      <c r="D8" s="90"/>
      <c r="E8" s="90"/>
      <c r="F8" s="90"/>
      <c r="G8" s="267">
        <f>G9</f>
        <v>485.37</v>
      </c>
      <c r="H8" s="267">
        <f>H9</f>
        <v>0</v>
      </c>
      <c r="I8" s="267">
        <f>I9</f>
        <v>0</v>
      </c>
      <c r="J8" s="267">
        <f t="shared" ref="G8:L8" si="2">J9</f>
        <v>286</v>
      </c>
      <c r="K8" s="267">
        <f t="shared" si="2"/>
        <v>200</v>
      </c>
      <c r="L8" s="267">
        <f t="shared" si="2"/>
        <v>86</v>
      </c>
      <c r="M8" s="61"/>
      <c r="N8" s="61"/>
      <c r="O8" s="61"/>
      <c r="P8" s="61"/>
      <c r="Q8" s="61"/>
      <c r="R8" s="87"/>
      <c r="S8" s="572"/>
    </row>
    <row r="9" s="551" customFormat="1" ht="91" customHeight="1" spans="1:19">
      <c r="A9" s="88">
        <v>1</v>
      </c>
      <c r="B9" s="88" t="s">
        <v>544</v>
      </c>
      <c r="C9" s="304" t="s">
        <v>545</v>
      </c>
      <c r="D9" s="305" t="s">
        <v>546</v>
      </c>
      <c r="E9" s="305" t="s">
        <v>547</v>
      </c>
      <c r="F9" s="279" t="s">
        <v>548</v>
      </c>
      <c r="G9" s="468">
        <v>485.37</v>
      </c>
      <c r="H9" s="409">
        <v>0</v>
      </c>
      <c r="I9" s="409">
        <v>0</v>
      </c>
      <c r="J9" s="468">
        <f>K9+L9</f>
        <v>286</v>
      </c>
      <c r="K9" s="468">
        <v>200</v>
      </c>
      <c r="L9" s="468">
        <v>86</v>
      </c>
      <c r="M9" s="290" t="s">
        <v>549</v>
      </c>
      <c r="N9" s="290" t="s">
        <v>550</v>
      </c>
      <c r="O9" s="61">
        <v>2022.12</v>
      </c>
      <c r="P9" s="290" t="s">
        <v>21</v>
      </c>
      <c r="Q9" s="87" t="s">
        <v>551</v>
      </c>
      <c r="R9" s="87" t="s">
        <v>552</v>
      </c>
      <c r="S9" s="573"/>
    </row>
    <row r="10" s="18" customFormat="1" ht="30" customHeight="1" spans="1:19">
      <c r="A10" s="88" t="s">
        <v>33</v>
      </c>
      <c r="B10" s="140" t="s">
        <v>553</v>
      </c>
      <c r="C10" s="140">
        <v>2</v>
      </c>
      <c r="D10" s="90"/>
      <c r="E10" s="90"/>
      <c r="F10" s="90"/>
      <c r="G10" s="267">
        <f>SUM(G11:G12)</f>
        <v>188.95</v>
      </c>
      <c r="H10" s="267">
        <f>SUM(H11:H12)</f>
        <v>0</v>
      </c>
      <c r="I10" s="267">
        <f>SUM(I11:I12)</f>
        <v>0</v>
      </c>
      <c r="J10" s="267">
        <f t="shared" ref="G10:L10" si="3">SUM(J11:J12)</f>
        <v>188.95</v>
      </c>
      <c r="K10" s="267">
        <f t="shared" si="3"/>
        <v>133</v>
      </c>
      <c r="L10" s="267">
        <f t="shared" si="3"/>
        <v>55.95</v>
      </c>
      <c r="M10" s="61"/>
      <c r="N10" s="61"/>
      <c r="O10" s="61"/>
      <c r="P10" s="61"/>
      <c r="Q10" s="61"/>
      <c r="R10" s="87"/>
      <c r="S10" s="572"/>
    </row>
    <row r="11" s="18" customFormat="1" ht="67" customHeight="1" spans="1:20">
      <c r="A11" s="87">
        <v>1</v>
      </c>
      <c r="B11" s="87" t="s">
        <v>554</v>
      </c>
      <c r="C11" s="87" t="s">
        <v>555</v>
      </c>
      <c r="D11" s="87" t="s">
        <v>556</v>
      </c>
      <c r="E11" s="87" t="s">
        <v>557</v>
      </c>
      <c r="F11" s="87" t="s">
        <v>558</v>
      </c>
      <c r="G11" s="87">
        <v>90.96</v>
      </c>
      <c r="H11" s="107">
        <v>0</v>
      </c>
      <c r="I11" s="107">
        <v>0</v>
      </c>
      <c r="J11" s="107">
        <f>K11+L11</f>
        <v>90.96</v>
      </c>
      <c r="K11" s="61">
        <v>64</v>
      </c>
      <c r="L11" s="61">
        <f>G11-K11</f>
        <v>26.96</v>
      </c>
      <c r="M11" s="275" t="s">
        <v>559</v>
      </c>
      <c r="N11" s="275" t="s">
        <v>560</v>
      </c>
      <c r="O11" s="87">
        <v>2022.12</v>
      </c>
      <c r="P11" s="275" t="s">
        <v>21</v>
      </c>
      <c r="Q11" s="87" t="s">
        <v>561</v>
      </c>
      <c r="R11" s="87" t="s">
        <v>562</v>
      </c>
      <c r="S11" s="574"/>
      <c r="T11" s="575"/>
    </row>
    <row r="12" s="18" customFormat="1" ht="70" customHeight="1" spans="1:20">
      <c r="A12" s="87">
        <v>2</v>
      </c>
      <c r="B12" s="87" t="s">
        <v>563</v>
      </c>
      <c r="C12" s="87" t="s">
        <v>555</v>
      </c>
      <c r="D12" s="87" t="s">
        <v>564</v>
      </c>
      <c r="E12" s="87" t="s">
        <v>565</v>
      </c>
      <c r="F12" s="87" t="s">
        <v>566</v>
      </c>
      <c r="G12" s="87">
        <v>97.99</v>
      </c>
      <c r="H12" s="107">
        <v>0</v>
      </c>
      <c r="I12" s="107">
        <v>0</v>
      </c>
      <c r="J12" s="107">
        <f>K12+L12</f>
        <v>97.99</v>
      </c>
      <c r="K12" s="61">
        <v>69</v>
      </c>
      <c r="L12" s="61">
        <v>28.99</v>
      </c>
      <c r="M12" s="275" t="s">
        <v>567</v>
      </c>
      <c r="N12" s="275" t="s">
        <v>568</v>
      </c>
      <c r="O12" s="87">
        <v>2022.12</v>
      </c>
      <c r="P12" s="275" t="s">
        <v>21</v>
      </c>
      <c r="Q12" s="87" t="s">
        <v>569</v>
      </c>
      <c r="R12" s="87" t="s">
        <v>570</v>
      </c>
      <c r="S12" s="574"/>
      <c r="T12" s="575"/>
    </row>
    <row r="13" s="18" customFormat="1" ht="30" customHeight="1" spans="1:19">
      <c r="A13" s="88" t="s">
        <v>38</v>
      </c>
      <c r="B13" s="89" t="s">
        <v>92</v>
      </c>
      <c r="C13" s="268">
        <v>6</v>
      </c>
      <c r="D13" s="90"/>
      <c r="E13" s="90"/>
      <c r="F13" s="90"/>
      <c r="G13" s="267">
        <f>SUM(G14:G19)</f>
        <v>601.78</v>
      </c>
      <c r="H13" s="267">
        <f>SUM(H14:H19)</f>
        <v>0</v>
      </c>
      <c r="I13" s="267">
        <f>SUM(I14:I19)</f>
        <v>0</v>
      </c>
      <c r="J13" s="267">
        <f t="shared" ref="G13:L13" si="4">SUM(J14:J19)</f>
        <v>489.66</v>
      </c>
      <c r="K13" s="267">
        <f t="shared" si="4"/>
        <v>410</v>
      </c>
      <c r="L13" s="267">
        <f t="shared" si="4"/>
        <v>79.66</v>
      </c>
      <c r="M13" s="61"/>
      <c r="N13" s="61"/>
      <c r="O13" s="87"/>
      <c r="P13" s="61"/>
      <c r="Q13" s="61"/>
      <c r="R13" s="87"/>
      <c r="S13" s="572"/>
    </row>
    <row r="14" s="236" customFormat="1" ht="44" customHeight="1" spans="1:19">
      <c r="A14" s="87">
        <v>1</v>
      </c>
      <c r="B14" s="87" t="s">
        <v>571</v>
      </c>
      <c r="C14" s="87" t="s">
        <v>555</v>
      </c>
      <c r="D14" s="87" t="s">
        <v>572</v>
      </c>
      <c r="E14" s="87"/>
      <c r="F14" s="87"/>
      <c r="G14" s="87">
        <v>20</v>
      </c>
      <c r="H14" s="87"/>
      <c r="I14" s="87"/>
      <c r="J14" s="87">
        <v>20</v>
      </c>
      <c r="K14" s="87">
        <v>14</v>
      </c>
      <c r="L14" s="87">
        <v>6</v>
      </c>
      <c r="M14" s="87" t="s">
        <v>573</v>
      </c>
      <c r="N14" s="87" t="s">
        <v>574</v>
      </c>
      <c r="O14" s="87">
        <v>2022.12</v>
      </c>
      <c r="P14" s="87" t="s">
        <v>575</v>
      </c>
      <c r="Q14" s="87"/>
      <c r="R14" s="87"/>
      <c r="S14" s="572"/>
    </row>
    <row r="15" s="237" customFormat="1" ht="66" customHeight="1" spans="1:19">
      <c r="A15" s="87">
        <v>2</v>
      </c>
      <c r="B15" s="87" t="s">
        <v>576</v>
      </c>
      <c r="C15" s="87" t="s">
        <v>577</v>
      </c>
      <c r="D15" s="87" t="s">
        <v>572</v>
      </c>
      <c r="E15" s="87"/>
      <c r="F15" s="87"/>
      <c r="G15" s="87">
        <v>60</v>
      </c>
      <c r="H15" s="87"/>
      <c r="I15" s="87"/>
      <c r="J15" s="87">
        <f>K15</f>
        <v>60</v>
      </c>
      <c r="K15" s="87">
        <v>60</v>
      </c>
      <c r="L15" s="87"/>
      <c r="M15" s="87" t="s">
        <v>578</v>
      </c>
      <c r="N15" s="87" t="s">
        <v>579</v>
      </c>
      <c r="O15" s="87">
        <v>2022.12</v>
      </c>
      <c r="P15" s="87" t="s">
        <v>21</v>
      </c>
      <c r="Q15" s="87"/>
      <c r="R15" s="275"/>
      <c r="S15" s="576"/>
    </row>
    <row r="16" s="238" customFormat="1" ht="48" spans="1:19">
      <c r="A16" s="87">
        <v>3</v>
      </c>
      <c r="B16" s="89" t="s">
        <v>580</v>
      </c>
      <c r="C16" s="272" t="s">
        <v>581</v>
      </c>
      <c r="D16" s="87" t="s">
        <v>572</v>
      </c>
      <c r="E16" s="90"/>
      <c r="F16" s="273" t="s">
        <v>582</v>
      </c>
      <c r="G16" s="274">
        <v>15</v>
      </c>
      <c r="H16" s="274">
        <v>0</v>
      </c>
      <c r="I16" s="274">
        <v>0</v>
      </c>
      <c r="J16" s="274">
        <v>15</v>
      </c>
      <c r="K16" s="274">
        <v>15</v>
      </c>
      <c r="L16" s="274">
        <v>0</v>
      </c>
      <c r="M16" s="292" t="s">
        <v>583</v>
      </c>
      <c r="N16" s="87" t="s">
        <v>584</v>
      </c>
      <c r="O16" s="87">
        <v>2022.12</v>
      </c>
      <c r="P16" s="87" t="s">
        <v>21</v>
      </c>
      <c r="Q16" s="301"/>
      <c r="R16" s="302"/>
      <c r="S16" s="557"/>
    </row>
    <row r="17" s="238" customFormat="1" ht="47" customHeight="1" spans="1:19">
      <c r="A17" s="87">
        <v>4</v>
      </c>
      <c r="B17" s="89" t="s">
        <v>585</v>
      </c>
      <c r="C17" s="272" t="s">
        <v>577</v>
      </c>
      <c r="D17" s="87" t="s">
        <v>572</v>
      </c>
      <c r="E17" s="90"/>
      <c r="F17" s="273"/>
      <c r="G17" s="274">
        <v>150</v>
      </c>
      <c r="H17" s="274"/>
      <c r="I17" s="274"/>
      <c r="J17" s="274">
        <f>K17</f>
        <v>150</v>
      </c>
      <c r="K17" s="274">
        <v>150</v>
      </c>
      <c r="L17" s="274"/>
      <c r="M17" s="292" t="s">
        <v>586</v>
      </c>
      <c r="N17" s="87" t="s">
        <v>587</v>
      </c>
      <c r="O17" s="87">
        <v>2022.12</v>
      </c>
      <c r="P17" s="87" t="s">
        <v>21</v>
      </c>
      <c r="Q17" s="301"/>
      <c r="R17" s="302"/>
      <c r="S17" s="557"/>
    </row>
    <row r="18" s="476" customFormat="1" ht="79" customHeight="1" spans="1:20">
      <c r="A18" s="87">
        <v>5</v>
      </c>
      <c r="B18" s="304" t="s">
        <v>588</v>
      </c>
      <c r="C18" s="87" t="s">
        <v>589</v>
      </c>
      <c r="D18" s="87" t="s">
        <v>590</v>
      </c>
      <c r="E18" s="87" t="s">
        <v>591</v>
      </c>
      <c r="F18" s="87" t="s">
        <v>592</v>
      </c>
      <c r="G18" s="274">
        <v>326.12</v>
      </c>
      <c r="H18" s="274"/>
      <c r="I18" s="274"/>
      <c r="J18" s="274">
        <f>K18+L18</f>
        <v>214</v>
      </c>
      <c r="K18" s="274">
        <v>150</v>
      </c>
      <c r="L18" s="274">
        <v>64</v>
      </c>
      <c r="M18" s="275" t="s">
        <v>593</v>
      </c>
      <c r="N18" s="87" t="s">
        <v>594</v>
      </c>
      <c r="O18" s="295" t="s">
        <v>595</v>
      </c>
      <c r="P18" s="87" t="s">
        <v>21</v>
      </c>
      <c r="Q18" s="87" t="s">
        <v>596</v>
      </c>
      <c r="R18" s="275" t="s">
        <v>597</v>
      </c>
      <c r="S18" s="569"/>
      <c r="T18" s="255"/>
    </row>
    <row r="19" s="238" customFormat="1" ht="62" customHeight="1" spans="1:20">
      <c r="A19" s="87">
        <v>6</v>
      </c>
      <c r="B19" s="304" t="s">
        <v>598</v>
      </c>
      <c r="C19" s="87" t="s">
        <v>555</v>
      </c>
      <c r="D19" s="87" t="s">
        <v>556</v>
      </c>
      <c r="E19" s="87" t="s">
        <v>599</v>
      </c>
      <c r="F19" s="61" t="s">
        <v>600</v>
      </c>
      <c r="G19" s="87">
        <v>30.66</v>
      </c>
      <c r="H19" s="274"/>
      <c r="I19" s="274"/>
      <c r="J19" s="274">
        <f>K19+L19</f>
        <v>30.66</v>
      </c>
      <c r="K19" s="274">
        <v>21</v>
      </c>
      <c r="L19" s="274">
        <v>9.66</v>
      </c>
      <c r="M19" s="275" t="s">
        <v>601</v>
      </c>
      <c r="N19" s="61" t="s">
        <v>602</v>
      </c>
      <c r="O19" s="295" t="s">
        <v>595</v>
      </c>
      <c r="P19" s="87" t="s">
        <v>21</v>
      </c>
      <c r="Q19" s="462" t="s">
        <v>603</v>
      </c>
      <c r="R19" s="87" t="s">
        <v>604</v>
      </c>
      <c r="S19" s="557"/>
      <c r="T19" s="303"/>
    </row>
    <row r="20" s="235" customFormat="1" ht="26" customHeight="1" spans="1:19">
      <c r="A20" s="48"/>
      <c r="B20" s="48" t="s">
        <v>22</v>
      </c>
      <c r="C20" s="48">
        <f>C21</f>
        <v>5</v>
      </c>
      <c r="D20" s="48"/>
      <c r="E20" s="48"/>
      <c r="F20" s="266"/>
      <c r="G20" s="128">
        <f>G21</f>
        <v>601.19</v>
      </c>
      <c r="H20" s="128">
        <f>H21</f>
        <v>0</v>
      </c>
      <c r="I20" s="128">
        <f>I21</f>
        <v>0</v>
      </c>
      <c r="J20" s="128">
        <f t="shared" ref="G20:L20" si="5">J21</f>
        <v>601.19</v>
      </c>
      <c r="K20" s="128">
        <f t="shared" si="5"/>
        <v>445</v>
      </c>
      <c r="L20" s="128">
        <f t="shared" si="5"/>
        <v>156.19</v>
      </c>
      <c r="M20" s="48"/>
      <c r="N20" s="48"/>
      <c r="O20" s="266"/>
      <c r="P20" s="48"/>
      <c r="Q20" s="48"/>
      <c r="R20" s="48"/>
      <c r="S20" s="571"/>
    </row>
    <row r="21" s="240" customFormat="1" ht="30" customHeight="1" spans="1:19">
      <c r="A21" s="278" t="s">
        <v>16</v>
      </c>
      <c r="B21" s="278" t="s">
        <v>92</v>
      </c>
      <c r="C21" s="373">
        <v>5</v>
      </c>
      <c r="D21" s="278"/>
      <c r="E21" s="278"/>
      <c r="F21" s="278"/>
      <c r="G21" s="278">
        <f>SUM(G22:G26)</f>
        <v>601.19</v>
      </c>
      <c r="H21" s="278">
        <f>SUM(H22:H26)</f>
        <v>0</v>
      </c>
      <c r="I21" s="278">
        <f>SUM(I22:I26)</f>
        <v>0</v>
      </c>
      <c r="J21" s="278">
        <f t="shared" ref="G21:L21" si="6">SUM(J22:J26)</f>
        <v>601.19</v>
      </c>
      <c r="K21" s="278">
        <f t="shared" si="6"/>
        <v>445</v>
      </c>
      <c r="L21" s="278">
        <f t="shared" si="6"/>
        <v>156.19</v>
      </c>
      <c r="M21" s="278"/>
      <c r="N21" s="278"/>
      <c r="O21" s="278"/>
      <c r="P21" s="278"/>
      <c r="Q21" s="278"/>
      <c r="R21" s="278"/>
      <c r="S21" s="577"/>
    </row>
    <row r="22" s="236" customFormat="1" ht="44" customHeight="1" spans="1:19">
      <c r="A22" s="87">
        <v>1</v>
      </c>
      <c r="B22" s="87" t="s">
        <v>605</v>
      </c>
      <c r="C22" s="87" t="s">
        <v>555</v>
      </c>
      <c r="D22" s="87" t="s">
        <v>572</v>
      </c>
      <c r="E22" s="87"/>
      <c r="F22" s="87"/>
      <c r="G22" s="61">
        <v>20</v>
      </c>
      <c r="H22" s="87"/>
      <c r="I22" s="87"/>
      <c r="J22" s="87">
        <v>20</v>
      </c>
      <c r="K22" s="87">
        <v>14</v>
      </c>
      <c r="L22" s="87">
        <v>6</v>
      </c>
      <c r="M22" s="87" t="s">
        <v>573</v>
      </c>
      <c r="N22" s="87" t="s">
        <v>574</v>
      </c>
      <c r="O22" s="87">
        <v>2022.12</v>
      </c>
      <c r="P22" s="87" t="s">
        <v>25</v>
      </c>
      <c r="Q22" s="87"/>
      <c r="R22" s="87"/>
      <c r="S22" s="572"/>
    </row>
    <row r="23" s="237" customFormat="1" ht="54" customHeight="1" spans="1:19">
      <c r="A23" s="87">
        <v>2</v>
      </c>
      <c r="B23" s="87" t="s">
        <v>606</v>
      </c>
      <c r="C23" s="87" t="s">
        <v>577</v>
      </c>
      <c r="D23" s="87" t="s">
        <v>572</v>
      </c>
      <c r="E23" s="87"/>
      <c r="F23" s="87"/>
      <c r="G23" s="87">
        <v>60</v>
      </c>
      <c r="H23" s="87"/>
      <c r="I23" s="87"/>
      <c r="J23" s="87">
        <f>K23</f>
        <v>60</v>
      </c>
      <c r="K23" s="87">
        <v>60</v>
      </c>
      <c r="L23" s="87"/>
      <c r="M23" s="87" t="s">
        <v>578</v>
      </c>
      <c r="N23" s="87" t="s">
        <v>579</v>
      </c>
      <c r="O23" s="87">
        <v>2022.12</v>
      </c>
      <c r="P23" s="87" t="s">
        <v>25</v>
      </c>
      <c r="Q23" s="87"/>
      <c r="R23" s="275"/>
      <c r="S23" s="569"/>
    </row>
    <row r="24" s="246" customFormat="1" ht="70" customHeight="1" spans="1:19">
      <c r="A24" s="87">
        <v>3</v>
      </c>
      <c r="B24" s="89" t="s">
        <v>607</v>
      </c>
      <c r="C24" s="272" t="s">
        <v>581</v>
      </c>
      <c r="D24" s="90" t="s">
        <v>608</v>
      </c>
      <c r="E24" s="90"/>
      <c r="F24" s="273"/>
      <c r="G24" s="274">
        <v>20</v>
      </c>
      <c r="H24" s="274">
        <v>0</v>
      </c>
      <c r="I24" s="274">
        <v>0</v>
      </c>
      <c r="J24" s="274">
        <v>20</v>
      </c>
      <c r="K24" s="274">
        <v>20</v>
      </c>
      <c r="L24" s="274">
        <v>0</v>
      </c>
      <c r="M24" s="292" t="s">
        <v>609</v>
      </c>
      <c r="N24" s="87" t="s">
        <v>584</v>
      </c>
      <c r="O24" s="87">
        <v>2022.12</v>
      </c>
      <c r="P24" s="294" t="s">
        <v>25</v>
      </c>
      <c r="Q24" s="301"/>
      <c r="R24" s="302"/>
      <c r="S24" s="576"/>
    </row>
    <row r="25" s="240" customFormat="1" ht="84" spans="1:19">
      <c r="A25" s="87">
        <v>4</v>
      </c>
      <c r="B25" s="280" t="s">
        <v>610</v>
      </c>
      <c r="C25" s="280" t="s">
        <v>611</v>
      </c>
      <c r="D25" s="280" t="s">
        <v>612</v>
      </c>
      <c r="E25" s="280" t="s">
        <v>613</v>
      </c>
      <c r="F25" s="280" t="s">
        <v>614</v>
      </c>
      <c r="G25" s="280">
        <v>432.66</v>
      </c>
      <c r="H25" s="280">
        <v>0</v>
      </c>
      <c r="I25" s="280">
        <v>0</v>
      </c>
      <c r="J25" s="280">
        <f>K25+L25</f>
        <v>432.66</v>
      </c>
      <c r="K25" s="280">
        <v>303</v>
      </c>
      <c r="L25" s="280">
        <v>129.66</v>
      </c>
      <c r="M25" s="280" t="s">
        <v>615</v>
      </c>
      <c r="N25" s="280" t="s">
        <v>616</v>
      </c>
      <c r="O25" s="87">
        <v>2022.12</v>
      </c>
      <c r="P25" s="280" t="s">
        <v>25</v>
      </c>
      <c r="Q25" s="280" t="s">
        <v>617</v>
      </c>
      <c r="R25" s="280" t="s">
        <v>618</v>
      </c>
      <c r="S25" s="578"/>
    </row>
    <row r="26" s="238" customFormat="1" ht="86" customHeight="1" spans="1:19">
      <c r="A26" s="87">
        <v>5</v>
      </c>
      <c r="B26" s="280" t="s">
        <v>619</v>
      </c>
      <c r="C26" s="280" t="s">
        <v>611</v>
      </c>
      <c r="D26" s="280" t="s">
        <v>620</v>
      </c>
      <c r="E26" s="280" t="s">
        <v>621</v>
      </c>
      <c r="F26" s="280"/>
      <c r="G26" s="280">
        <v>68.53</v>
      </c>
      <c r="H26" s="280">
        <v>0</v>
      </c>
      <c r="I26" s="280">
        <v>0</v>
      </c>
      <c r="J26" s="280">
        <f>K26+L26</f>
        <v>68.53</v>
      </c>
      <c r="K26" s="280">
        <v>48</v>
      </c>
      <c r="L26" s="280">
        <v>20.53</v>
      </c>
      <c r="M26" s="280" t="s">
        <v>622</v>
      </c>
      <c r="N26" s="280" t="s">
        <v>623</v>
      </c>
      <c r="O26" s="87">
        <v>2022.12</v>
      </c>
      <c r="P26" s="280" t="s">
        <v>25</v>
      </c>
      <c r="Q26" s="280" t="s">
        <v>624</v>
      </c>
      <c r="R26" s="280" t="s">
        <v>625</v>
      </c>
      <c r="S26" s="578"/>
    </row>
    <row r="27" s="552" customFormat="1" ht="27" customHeight="1" spans="1:19">
      <c r="A27" s="559"/>
      <c r="B27" s="371" t="s">
        <v>44</v>
      </c>
      <c r="C27" s="559">
        <f>C28</f>
        <v>4</v>
      </c>
      <c r="D27" s="371"/>
      <c r="E27" s="371"/>
      <c r="F27" s="371"/>
      <c r="G27" s="371">
        <f t="shared" ref="G27:L27" si="7">G28</f>
        <v>245</v>
      </c>
      <c r="H27" s="371">
        <f t="shared" si="7"/>
        <v>0</v>
      </c>
      <c r="I27" s="371">
        <f t="shared" si="7"/>
        <v>0</v>
      </c>
      <c r="J27" s="371">
        <f t="shared" si="7"/>
        <v>245</v>
      </c>
      <c r="K27" s="371">
        <f t="shared" si="7"/>
        <v>241</v>
      </c>
      <c r="L27" s="371">
        <f t="shared" si="7"/>
        <v>4</v>
      </c>
      <c r="M27" s="371"/>
      <c r="N27" s="371"/>
      <c r="O27" s="565"/>
      <c r="P27" s="371"/>
      <c r="Q27" s="371"/>
      <c r="R27" s="46"/>
      <c r="S27" s="579"/>
    </row>
    <row r="28" customFormat="1" ht="27" customHeight="1" spans="1:19">
      <c r="A28" s="90" t="s">
        <v>16</v>
      </c>
      <c r="B28" s="276" t="s">
        <v>92</v>
      </c>
      <c r="C28" s="90">
        <v>4</v>
      </c>
      <c r="D28" s="276"/>
      <c r="E28" s="276"/>
      <c r="F28" s="276"/>
      <c r="G28" s="276">
        <f t="shared" ref="G28:L28" si="8">SUM(G29:G32)</f>
        <v>245</v>
      </c>
      <c r="H28" s="276">
        <f t="shared" si="8"/>
        <v>0</v>
      </c>
      <c r="I28" s="276">
        <f t="shared" si="8"/>
        <v>0</v>
      </c>
      <c r="J28" s="276">
        <f t="shared" si="8"/>
        <v>245</v>
      </c>
      <c r="K28" s="276">
        <f t="shared" si="8"/>
        <v>241</v>
      </c>
      <c r="L28" s="276">
        <f t="shared" si="8"/>
        <v>4</v>
      </c>
      <c r="M28" s="276"/>
      <c r="N28" s="276"/>
      <c r="O28" s="273"/>
      <c r="P28" s="276"/>
      <c r="Q28" s="276"/>
      <c r="R28" s="87"/>
      <c r="S28" s="580"/>
    </row>
    <row r="29" s="236" customFormat="1" ht="44" customHeight="1" spans="1:19">
      <c r="A29" s="87">
        <v>1</v>
      </c>
      <c r="B29" s="87" t="s">
        <v>626</v>
      </c>
      <c r="C29" s="87" t="s">
        <v>555</v>
      </c>
      <c r="D29" s="87" t="s">
        <v>572</v>
      </c>
      <c r="E29" s="87"/>
      <c r="F29" s="87"/>
      <c r="G29" s="61">
        <v>20</v>
      </c>
      <c r="H29" s="87"/>
      <c r="I29" s="87"/>
      <c r="J29" s="87">
        <v>20</v>
      </c>
      <c r="K29" s="87">
        <v>16</v>
      </c>
      <c r="L29" s="87">
        <v>4</v>
      </c>
      <c r="M29" s="87" t="s">
        <v>573</v>
      </c>
      <c r="N29" s="87" t="s">
        <v>574</v>
      </c>
      <c r="O29" s="87">
        <v>2022.12</v>
      </c>
      <c r="P29" s="87" t="s">
        <v>213</v>
      </c>
      <c r="Q29" s="87"/>
      <c r="R29" s="87"/>
      <c r="S29" s="572"/>
    </row>
    <row r="30" s="237" customFormat="1" ht="66" customHeight="1" spans="1:19">
      <c r="A30" s="87">
        <v>2</v>
      </c>
      <c r="B30" s="87" t="s">
        <v>627</v>
      </c>
      <c r="C30" s="87" t="s">
        <v>577</v>
      </c>
      <c r="D30" s="87" t="s">
        <v>572</v>
      </c>
      <c r="E30" s="87"/>
      <c r="F30" s="87"/>
      <c r="G30" s="87">
        <v>60</v>
      </c>
      <c r="H30" s="87"/>
      <c r="I30" s="87"/>
      <c r="J30" s="87">
        <f>K30</f>
        <v>60</v>
      </c>
      <c r="K30" s="87">
        <v>60</v>
      </c>
      <c r="L30" s="87"/>
      <c r="M30" s="87" t="s">
        <v>578</v>
      </c>
      <c r="N30" s="87" t="s">
        <v>579</v>
      </c>
      <c r="O30" s="87">
        <v>2022.12</v>
      </c>
      <c r="P30" s="87" t="s">
        <v>213</v>
      </c>
      <c r="Q30" s="87"/>
      <c r="R30" s="275"/>
      <c r="S30" s="576"/>
    </row>
    <row r="31" s="238" customFormat="1" ht="48" spans="1:19">
      <c r="A31" s="87">
        <v>3</v>
      </c>
      <c r="B31" s="89" t="s">
        <v>628</v>
      </c>
      <c r="C31" s="272" t="s">
        <v>581</v>
      </c>
      <c r="D31" s="90" t="s">
        <v>629</v>
      </c>
      <c r="E31" s="90"/>
      <c r="F31" s="273"/>
      <c r="G31" s="274">
        <v>15</v>
      </c>
      <c r="H31" s="274">
        <v>0</v>
      </c>
      <c r="I31" s="274">
        <v>0</v>
      </c>
      <c r="J31" s="274">
        <v>15</v>
      </c>
      <c r="K31" s="274">
        <v>15</v>
      </c>
      <c r="L31" s="274">
        <v>0</v>
      </c>
      <c r="M31" s="292" t="s">
        <v>630</v>
      </c>
      <c r="N31" s="87" t="s">
        <v>584</v>
      </c>
      <c r="O31" s="87">
        <v>2022.12</v>
      </c>
      <c r="P31" s="294" t="s">
        <v>213</v>
      </c>
      <c r="Q31" s="301"/>
      <c r="R31" s="302"/>
      <c r="S31" s="557"/>
    </row>
    <row r="32" s="238" customFormat="1" ht="47" customHeight="1" spans="1:19">
      <c r="A32" s="87">
        <v>4</v>
      </c>
      <c r="B32" s="89" t="s">
        <v>631</v>
      </c>
      <c r="C32" s="272" t="s">
        <v>577</v>
      </c>
      <c r="D32" s="87" t="s">
        <v>572</v>
      </c>
      <c r="E32" s="90"/>
      <c r="F32" s="273"/>
      <c r="G32" s="274">
        <v>150</v>
      </c>
      <c r="H32" s="274"/>
      <c r="I32" s="274"/>
      <c r="J32" s="274">
        <f>K32</f>
        <v>150</v>
      </c>
      <c r="K32" s="274">
        <v>150</v>
      </c>
      <c r="L32" s="274"/>
      <c r="M32" s="292" t="s">
        <v>586</v>
      </c>
      <c r="N32" s="87" t="s">
        <v>587</v>
      </c>
      <c r="O32" s="87">
        <v>2022.12</v>
      </c>
      <c r="P32" s="87" t="s">
        <v>213</v>
      </c>
      <c r="Q32" s="301"/>
      <c r="R32" s="302"/>
      <c r="S32" s="557"/>
    </row>
    <row r="33" s="245" customFormat="1" ht="26.1" customHeight="1" spans="1:19">
      <c r="A33" s="48"/>
      <c r="B33" s="48" t="s">
        <v>48</v>
      </c>
      <c r="C33" s="48">
        <f>C34</f>
        <v>4</v>
      </c>
      <c r="D33" s="48"/>
      <c r="E33" s="48"/>
      <c r="F33" s="266"/>
      <c r="G33" s="128">
        <f t="shared" ref="G33:L33" si="9">SUM(G34)</f>
        <v>160</v>
      </c>
      <c r="H33" s="128">
        <f t="shared" si="9"/>
        <v>0</v>
      </c>
      <c r="I33" s="128">
        <f t="shared" si="9"/>
        <v>0</v>
      </c>
      <c r="J33" s="128">
        <f t="shared" si="9"/>
        <v>160</v>
      </c>
      <c r="K33" s="128">
        <f t="shared" si="9"/>
        <v>156</v>
      </c>
      <c r="L33" s="128">
        <f t="shared" si="9"/>
        <v>4</v>
      </c>
      <c r="M33" s="48"/>
      <c r="N33" s="48"/>
      <c r="O33" s="266"/>
      <c r="P33" s="48"/>
      <c r="Q33" s="48"/>
      <c r="R33" s="48"/>
      <c r="S33" s="581"/>
    </row>
    <row r="34" s="240" customFormat="1" ht="30" customHeight="1" spans="1:19">
      <c r="A34" s="285" t="s">
        <v>16</v>
      </c>
      <c r="B34" s="307" t="s">
        <v>92</v>
      </c>
      <c r="C34" s="560">
        <v>4</v>
      </c>
      <c r="D34" s="287"/>
      <c r="E34" s="287"/>
      <c r="F34" s="287"/>
      <c r="G34" s="287">
        <f t="shared" ref="G34:L34" si="10">SUM(G35:G38)</f>
        <v>160</v>
      </c>
      <c r="H34" s="287">
        <f t="shared" si="10"/>
        <v>0</v>
      </c>
      <c r="I34" s="287">
        <f t="shared" si="10"/>
        <v>0</v>
      </c>
      <c r="J34" s="287">
        <f t="shared" si="10"/>
        <v>160</v>
      </c>
      <c r="K34" s="287">
        <f t="shared" si="10"/>
        <v>156</v>
      </c>
      <c r="L34" s="287">
        <f t="shared" si="10"/>
        <v>4</v>
      </c>
      <c r="M34" s="300"/>
      <c r="N34" s="300"/>
      <c r="O34" s="300"/>
      <c r="P34" s="300"/>
      <c r="Q34" s="300"/>
      <c r="R34" s="36"/>
      <c r="S34" s="577"/>
    </row>
    <row r="35" s="236" customFormat="1" ht="44" customHeight="1" spans="1:19">
      <c r="A35" s="87">
        <v>1</v>
      </c>
      <c r="B35" s="87" t="s">
        <v>632</v>
      </c>
      <c r="C35" s="87" t="s">
        <v>555</v>
      </c>
      <c r="D35" s="87" t="s">
        <v>572</v>
      </c>
      <c r="E35" s="87"/>
      <c r="F35" s="87"/>
      <c r="G35" s="87">
        <v>20</v>
      </c>
      <c r="H35" s="87"/>
      <c r="I35" s="87"/>
      <c r="J35" s="87">
        <v>20</v>
      </c>
      <c r="K35" s="87">
        <v>16</v>
      </c>
      <c r="L35" s="87">
        <v>4</v>
      </c>
      <c r="M35" s="87" t="s">
        <v>573</v>
      </c>
      <c r="N35" s="87" t="s">
        <v>574</v>
      </c>
      <c r="O35" s="87">
        <v>2022.12</v>
      </c>
      <c r="P35" s="87" t="s">
        <v>53</v>
      </c>
      <c r="Q35" s="87"/>
      <c r="R35" s="87"/>
      <c r="S35" s="572"/>
    </row>
    <row r="36" s="237" customFormat="1" ht="66" customHeight="1" spans="1:19">
      <c r="A36" s="87">
        <v>2</v>
      </c>
      <c r="B36" s="87" t="s">
        <v>633</v>
      </c>
      <c r="C36" s="87" t="s">
        <v>577</v>
      </c>
      <c r="D36" s="87"/>
      <c r="E36" s="87"/>
      <c r="F36" s="87"/>
      <c r="G36" s="87">
        <v>80</v>
      </c>
      <c r="H36" s="87"/>
      <c r="I36" s="87"/>
      <c r="J36" s="87">
        <f>K36</f>
        <v>80</v>
      </c>
      <c r="K36" s="87">
        <v>80</v>
      </c>
      <c r="L36" s="87"/>
      <c r="M36" s="87" t="s">
        <v>578</v>
      </c>
      <c r="N36" s="87" t="s">
        <v>579</v>
      </c>
      <c r="O36" s="87">
        <v>2022.12</v>
      </c>
      <c r="P36" s="87" t="s">
        <v>25</v>
      </c>
      <c r="Q36" s="87"/>
      <c r="R36" s="275"/>
      <c r="S36" s="576"/>
    </row>
    <row r="37" s="238" customFormat="1" ht="48" spans="1:19">
      <c r="A37" s="87">
        <v>3</v>
      </c>
      <c r="B37" s="89" t="s">
        <v>634</v>
      </c>
      <c r="C37" s="272" t="s">
        <v>581</v>
      </c>
      <c r="D37" s="90" t="s">
        <v>635</v>
      </c>
      <c r="E37" s="90"/>
      <c r="F37" s="273"/>
      <c r="G37" s="274">
        <v>30</v>
      </c>
      <c r="H37" s="274">
        <v>0</v>
      </c>
      <c r="I37" s="274">
        <v>0</v>
      </c>
      <c r="J37" s="274">
        <v>30</v>
      </c>
      <c r="K37" s="274">
        <v>30</v>
      </c>
      <c r="L37" s="274">
        <v>0</v>
      </c>
      <c r="M37" s="292" t="s">
        <v>636</v>
      </c>
      <c r="N37" s="87" t="s">
        <v>584</v>
      </c>
      <c r="O37" s="87">
        <v>2022.12</v>
      </c>
      <c r="P37" s="294" t="s">
        <v>53</v>
      </c>
      <c r="Q37" s="301"/>
      <c r="R37" s="302"/>
      <c r="S37" s="557"/>
    </row>
    <row r="38" s="238" customFormat="1" ht="47" customHeight="1" spans="1:19">
      <c r="A38" s="87">
        <v>4</v>
      </c>
      <c r="B38" s="89" t="s">
        <v>637</v>
      </c>
      <c r="C38" s="272" t="s">
        <v>577</v>
      </c>
      <c r="D38" s="87" t="s">
        <v>572</v>
      </c>
      <c r="E38" s="90"/>
      <c r="F38" s="273"/>
      <c r="G38" s="274">
        <v>30</v>
      </c>
      <c r="H38" s="274"/>
      <c r="I38" s="274"/>
      <c r="J38" s="274">
        <f>K38</f>
        <v>30</v>
      </c>
      <c r="K38" s="274">
        <v>30</v>
      </c>
      <c r="L38" s="274"/>
      <c r="M38" s="292" t="s">
        <v>586</v>
      </c>
      <c r="N38" s="87" t="s">
        <v>587</v>
      </c>
      <c r="O38" s="87">
        <v>2022.12</v>
      </c>
      <c r="P38" s="87" t="s">
        <v>53</v>
      </c>
      <c r="Q38" s="301"/>
      <c r="R38" s="302"/>
      <c r="S38" s="557"/>
    </row>
    <row r="39" s="553" customFormat="1" ht="20" customHeight="1" spans="1:19">
      <c r="A39" s="46"/>
      <c r="B39" s="561" t="s">
        <v>638</v>
      </c>
      <c r="C39" s="46">
        <f>C40</f>
        <v>3</v>
      </c>
      <c r="D39" s="46"/>
      <c r="E39" s="46"/>
      <c r="F39" s="46"/>
      <c r="G39" s="46">
        <f t="shared" ref="G39:L39" si="11">G40</f>
        <v>150</v>
      </c>
      <c r="H39" s="46">
        <f t="shared" si="11"/>
        <v>0</v>
      </c>
      <c r="I39" s="46">
        <f t="shared" si="11"/>
        <v>0</v>
      </c>
      <c r="J39" s="46">
        <f t="shared" si="11"/>
        <v>150</v>
      </c>
      <c r="K39" s="46">
        <f t="shared" si="11"/>
        <v>146</v>
      </c>
      <c r="L39" s="46">
        <f t="shared" si="11"/>
        <v>4</v>
      </c>
      <c r="M39" s="561"/>
      <c r="N39" s="46"/>
      <c r="O39" s="46"/>
      <c r="P39" s="46"/>
      <c r="Q39" s="46"/>
      <c r="R39" s="46"/>
      <c r="S39" s="582"/>
    </row>
    <row r="40" s="18" customFormat="1" ht="30" customHeight="1" spans="1:19">
      <c r="A40" s="88" t="s">
        <v>16</v>
      </c>
      <c r="B40" s="89" t="s">
        <v>92</v>
      </c>
      <c r="C40" s="268">
        <v>3</v>
      </c>
      <c r="D40" s="90"/>
      <c r="E40" s="90"/>
      <c r="F40" s="90"/>
      <c r="G40" s="90">
        <f t="shared" ref="G40:L40" si="12">SUM(G41:G43)</f>
        <v>150</v>
      </c>
      <c r="H40" s="90">
        <f t="shared" si="12"/>
        <v>0</v>
      </c>
      <c r="I40" s="90">
        <f t="shared" si="12"/>
        <v>0</v>
      </c>
      <c r="J40" s="90">
        <f t="shared" si="12"/>
        <v>150</v>
      </c>
      <c r="K40" s="90">
        <f t="shared" si="12"/>
        <v>146</v>
      </c>
      <c r="L40" s="90">
        <f t="shared" si="12"/>
        <v>4</v>
      </c>
      <c r="M40" s="61"/>
      <c r="N40" s="61"/>
      <c r="O40" s="61"/>
      <c r="P40" s="61"/>
      <c r="Q40" s="61"/>
      <c r="R40" s="87"/>
      <c r="S40" s="572"/>
    </row>
    <row r="41" s="236" customFormat="1" ht="44" customHeight="1" spans="1:19">
      <c r="A41" s="87">
        <v>1</v>
      </c>
      <c r="B41" s="87" t="s">
        <v>639</v>
      </c>
      <c r="C41" s="87" t="s">
        <v>555</v>
      </c>
      <c r="D41" s="87" t="s">
        <v>572</v>
      </c>
      <c r="E41" s="87"/>
      <c r="F41" s="87"/>
      <c r="G41" s="87">
        <v>20</v>
      </c>
      <c r="H41" s="87"/>
      <c r="I41" s="87"/>
      <c r="J41" s="87">
        <v>20</v>
      </c>
      <c r="K41" s="87">
        <v>16</v>
      </c>
      <c r="L41" s="87">
        <v>4</v>
      </c>
      <c r="M41" s="87" t="s">
        <v>573</v>
      </c>
      <c r="N41" s="87" t="s">
        <v>574</v>
      </c>
      <c r="O41" s="87">
        <v>2022.12</v>
      </c>
      <c r="P41" s="87" t="s">
        <v>640</v>
      </c>
      <c r="Q41" s="87"/>
      <c r="R41" s="87"/>
      <c r="S41" s="572"/>
    </row>
    <row r="42" s="237" customFormat="1" ht="66" customHeight="1" spans="1:19">
      <c r="A42" s="87">
        <v>2</v>
      </c>
      <c r="B42" s="87" t="s">
        <v>641</v>
      </c>
      <c r="C42" s="87" t="s">
        <v>577</v>
      </c>
      <c r="D42" s="87"/>
      <c r="E42" s="87"/>
      <c r="F42" s="87"/>
      <c r="G42" s="87">
        <v>100</v>
      </c>
      <c r="H42" s="87"/>
      <c r="I42" s="87"/>
      <c r="J42" s="87">
        <f>K42</f>
        <v>100</v>
      </c>
      <c r="K42" s="87">
        <v>100</v>
      </c>
      <c r="L42" s="87"/>
      <c r="M42" s="87" t="s">
        <v>578</v>
      </c>
      <c r="N42" s="87" t="s">
        <v>579</v>
      </c>
      <c r="O42" s="87">
        <v>2022.12</v>
      </c>
      <c r="P42" s="87" t="s">
        <v>640</v>
      </c>
      <c r="Q42" s="87"/>
      <c r="R42" s="275"/>
      <c r="S42" s="576"/>
    </row>
    <row r="43" s="238" customFormat="1" ht="60" spans="1:19">
      <c r="A43" s="87">
        <v>3</v>
      </c>
      <c r="B43" s="89" t="s">
        <v>642</v>
      </c>
      <c r="C43" s="272" t="s">
        <v>581</v>
      </c>
      <c r="D43" s="90" t="s">
        <v>643</v>
      </c>
      <c r="E43" s="90"/>
      <c r="F43" s="273"/>
      <c r="G43" s="276">
        <v>30</v>
      </c>
      <c r="H43" s="276">
        <v>0</v>
      </c>
      <c r="I43" s="276">
        <v>0</v>
      </c>
      <c r="J43" s="276">
        <v>30</v>
      </c>
      <c r="K43" s="267">
        <v>30</v>
      </c>
      <c r="L43" s="267">
        <v>0</v>
      </c>
      <c r="M43" s="87" t="s">
        <v>644</v>
      </c>
      <c r="N43" s="87" t="s">
        <v>584</v>
      </c>
      <c r="O43" s="87">
        <v>2022.12</v>
      </c>
      <c r="P43" s="87" t="s">
        <v>640</v>
      </c>
      <c r="Q43" s="301"/>
      <c r="R43" s="87"/>
      <c r="S43" s="557"/>
    </row>
    <row r="44" s="554" customFormat="1" ht="24" customHeight="1" spans="1:19">
      <c r="A44" s="46"/>
      <c r="B44" s="562" t="s">
        <v>73</v>
      </c>
      <c r="C44" s="563">
        <f>C45+C47</f>
        <v>4</v>
      </c>
      <c r="D44" s="559"/>
      <c r="E44" s="559"/>
      <c r="F44" s="559"/>
      <c r="G44" s="371">
        <f t="shared" ref="G44:L44" si="13">G45+G47</f>
        <v>371.14</v>
      </c>
      <c r="H44" s="371">
        <f t="shared" si="13"/>
        <v>0</v>
      </c>
      <c r="I44" s="371">
        <f t="shared" si="13"/>
        <v>0</v>
      </c>
      <c r="J44" s="371">
        <f t="shared" si="13"/>
        <v>371.14</v>
      </c>
      <c r="K44" s="371">
        <f t="shared" si="13"/>
        <v>284</v>
      </c>
      <c r="L44" s="371">
        <f t="shared" si="13"/>
        <v>87.14</v>
      </c>
      <c r="M44" s="566"/>
      <c r="N44" s="46"/>
      <c r="O44" s="566"/>
      <c r="P44" s="46"/>
      <c r="Q44" s="46"/>
      <c r="R44" s="46"/>
      <c r="S44" s="582"/>
    </row>
    <row r="45" s="18" customFormat="1" ht="30" customHeight="1" spans="1:19">
      <c r="A45" s="88" t="s">
        <v>16</v>
      </c>
      <c r="B45" s="140" t="s">
        <v>49</v>
      </c>
      <c r="C45" s="140">
        <v>1</v>
      </c>
      <c r="D45" s="90"/>
      <c r="E45" s="90"/>
      <c r="F45" s="90"/>
      <c r="G45" s="140">
        <f t="shared" ref="G45:L45" si="14">G46</f>
        <v>26.92</v>
      </c>
      <c r="H45" s="140">
        <f t="shared" si="14"/>
        <v>0</v>
      </c>
      <c r="I45" s="140">
        <f t="shared" si="14"/>
        <v>0</v>
      </c>
      <c r="J45" s="140">
        <f t="shared" si="14"/>
        <v>26.92</v>
      </c>
      <c r="K45" s="140">
        <f t="shared" si="14"/>
        <v>19</v>
      </c>
      <c r="L45" s="140">
        <f t="shared" si="14"/>
        <v>7.92</v>
      </c>
      <c r="M45" s="61"/>
      <c r="N45" s="61"/>
      <c r="O45" s="61"/>
      <c r="P45" s="61"/>
      <c r="Q45" s="87"/>
      <c r="R45" s="87"/>
      <c r="S45" s="572"/>
    </row>
    <row r="46" s="241" customFormat="1" ht="71" customHeight="1" spans="1:19">
      <c r="A46" s="88">
        <v>1</v>
      </c>
      <c r="B46" s="88" t="s">
        <v>645</v>
      </c>
      <c r="C46" s="304" t="s">
        <v>646</v>
      </c>
      <c r="D46" s="444" t="s">
        <v>647</v>
      </c>
      <c r="E46" s="444" t="s">
        <v>648</v>
      </c>
      <c r="F46" s="279" t="s">
        <v>649</v>
      </c>
      <c r="G46" s="76">
        <v>26.92</v>
      </c>
      <c r="H46" s="306">
        <v>0</v>
      </c>
      <c r="I46" s="306">
        <v>0</v>
      </c>
      <c r="J46" s="280">
        <f>K46+L46</f>
        <v>26.92</v>
      </c>
      <c r="K46" s="88">
        <v>19</v>
      </c>
      <c r="L46" s="88">
        <v>7.92</v>
      </c>
      <c r="M46" s="87" t="s">
        <v>650</v>
      </c>
      <c r="N46" s="61" t="s">
        <v>651</v>
      </c>
      <c r="O46" s="87">
        <v>2022.12</v>
      </c>
      <c r="P46" s="87" t="s">
        <v>76</v>
      </c>
      <c r="Q46" s="87" t="s">
        <v>652</v>
      </c>
      <c r="R46" s="87" t="s">
        <v>653</v>
      </c>
      <c r="S46" s="578"/>
    </row>
    <row r="47" s="18" customFormat="1" ht="30" customHeight="1" spans="1:19">
      <c r="A47" s="88" t="s">
        <v>33</v>
      </c>
      <c r="B47" s="89" t="s">
        <v>92</v>
      </c>
      <c r="C47" s="268">
        <v>3</v>
      </c>
      <c r="D47" s="90"/>
      <c r="E47" s="90"/>
      <c r="F47" s="90"/>
      <c r="G47" s="140">
        <f t="shared" ref="G47:L47" si="15">SUM(G48:G50)</f>
        <v>344.22</v>
      </c>
      <c r="H47" s="140">
        <f t="shared" si="15"/>
        <v>0</v>
      </c>
      <c r="I47" s="140">
        <f t="shared" si="15"/>
        <v>0</v>
      </c>
      <c r="J47" s="140">
        <f t="shared" si="15"/>
        <v>344.22</v>
      </c>
      <c r="K47" s="140">
        <f t="shared" si="15"/>
        <v>265</v>
      </c>
      <c r="L47" s="140">
        <f t="shared" si="15"/>
        <v>79.22</v>
      </c>
      <c r="M47" s="61"/>
      <c r="N47" s="61"/>
      <c r="O47" s="61"/>
      <c r="P47" s="61"/>
      <c r="Q47" s="87"/>
      <c r="R47" s="87"/>
      <c r="S47" s="572"/>
    </row>
    <row r="48" s="237" customFormat="1" ht="66" customHeight="1" spans="1:19">
      <c r="A48" s="71">
        <v>1</v>
      </c>
      <c r="B48" s="87" t="s">
        <v>654</v>
      </c>
      <c r="C48" s="87" t="s">
        <v>577</v>
      </c>
      <c r="D48" s="87"/>
      <c r="E48" s="87"/>
      <c r="F48" s="87"/>
      <c r="G48" s="87">
        <v>60</v>
      </c>
      <c r="H48" s="87"/>
      <c r="I48" s="87"/>
      <c r="J48" s="87">
        <f>K48</f>
        <v>60</v>
      </c>
      <c r="K48" s="87">
        <v>60</v>
      </c>
      <c r="L48" s="87"/>
      <c r="M48" s="87" t="s">
        <v>578</v>
      </c>
      <c r="N48" s="87" t="s">
        <v>579</v>
      </c>
      <c r="O48" s="87">
        <v>2022.12</v>
      </c>
      <c r="P48" s="87" t="s">
        <v>76</v>
      </c>
      <c r="Q48" s="87"/>
      <c r="R48" s="275"/>
      <c r="S48" s="576"/>
    </row>
    <row r="49" s="250" customFormat="1" ht="53" customHeight="1" spans="1:19">
      <c r="A49" s="71">
        <v>2</v>
      </c>
      <c r="B49" s="272" t="s">
        <v>655</v>
      </c>
      <c r="C49" s="272" t="s">
        <v>581</v>
      </c>
      <c r="D49" s="273" t="s">
        <v>656</v>
      </c>
      <c r="E49" s="273"/>
      <c r="F49" s="273"/>
      <c r="G49" s="338">
        <v>20</v>
      </c>
      <c r="H49" s="274">
        <v>0</v>
      </c>
      <c r="I49" s="274">
        <v>0</v>
      </c>
      <c r="J49" s="338">
        <v>20</v>
      </c>
      <c r="K49" s="338">
        <v>20</v>
      </c>
      <c r="L49" s="274">
        <v>0</v>
      </c>
      <c r="M49" s="301" t="s">
        <v>657</v>
      </c>
      <c r="N49" s="87" t="s">
        <v>584</v>
      </c>
      <c r="O49" s="87">
        <v>2022.12</v>
      </c>
      <c r="P49" s="301" t="s">
        <v>76</v>
      </c>
      <c r="Q49" s="301"/>
      <c r="R49" s="301"/>
      <c r="S49" s="583"/>
    </row>
    <row r="50" s="236" customFormat="1" ht="119" customHeight="1" spans="1:19">
      <c r="A50" s="71">
        <v>3</v>
      </c>
      <c r="B50" s="71" t="s">
        <v>658</v>
      </c>
      <c r="C50" s="71" t="s">
        <v>545</v>
      </c>
      <c r="D50" s="71" t="s">
        <v>647</v>
      </c>
      <c r="E50" s="71" t="s">
        <v>659</v>
      </c>
      <c r="F50" s="71"/>
      <c r="G50" s="71">
        <v>264.22</v>
      </c>
      <c r="H50" s="71">
        <v>0</v>
      </c>
      <c r="I50" s="71">
        <v>0</v>
      </c>
      <c r="J50" s="71">
        <f>K50+L50</f>
        <v>264.22</v>
      </c>
      <c r="K50" s="71">
        <v>185</v>
      </c>
      <c r="L50" s="71">
        <v>79.22</v>
      </c>
      <c r="M50" s="71" t="s">
        <v>660</v>
      </c>
      <c r="N50" s="71" t="s">
        <v>661</v>
      </c>
      <c r="O50" s="87">
        <v>2022.12</v>
      </c>
      <c r="P50" s="301" t="s">
        <v>76</v>
      </c>
      <c r="Q50" s="71" t="s">
        <v>662</v>
      </c>
      <c r="R50" s="87" t="s">
        <v>653</v>
      </c>
      <c r="S50" s="578"/>
    </row>
    <row r="51" s="555" customFormat="1" spans="1:19">
      <c r="A51" s="48"/>
      <c r="B51" s="48" t="s">
        <v>663</v>
      </c>
      <c r="C51" s="48">
        <f>C52</f>
        <v>4</v>
      </c>
      <c r="D51" s="48"/>
      <c r="E51" s="48"/>
      <c r="F51" s="48"/>
      <c r="G51" s="48">
        <f t="shared" ref="G51:L51" si="16">G52</f>
        <v>163.79</v>
      </c>
      <c r="H51" s="48">
        <f t="shared" si="16"/>
        <v>0</v>
      </c>
      <c r="I51" s="48">
        <f t="shared" si="16"/>
        <v>0</v>
      </c>
      <c r="J51" s="48">
        <f t="shared" si="16"/>
        <v>163.79</v>
      </c>
      <c r="K51" s="48">
        <f t="shared" si="16"/>
        <v>142</v>
      </c>
      <c r="L51" s="48">
        <f t="shared" si="16"/>
        <v>21.79</v>
      </c>
      <c r="M51" s="124"/>
      <c r="N51" s="48"/>
      <c r="O51" s="567"/>
      <c r="P51" s="48"/>
      <c r="Q51" s="46"/>
      <c r="R51" s="567"/>
      <c r="S51" s="579"/>
    </row>
    <row r="52" s="240" customFormat="1" ht="30" customHeight="1" spans="1:19">
      <c r="A52" s="285" t="s">
        <v>16</v>
      </c>
      <c r="B52" s="375" t="s">
        <v>92</v>
      </c>
      <c r="C52" s="564">
        <v>4</v>
      </c>
      <c r="D52" s="373"/>
      <c r="E52" s="373"/>
      <c r="F52" s="373"/>
      <c r="G52" s="512">
        <f t="shared" ref="G52:L52" si="17">SUM(G53:G56)</f>
        <v>163.79</v>
      </c>
      <c r="H52" s="512">
        <f t="shared" si="17"/>
        <v>0</v>
      </c>
      <c r="I52" s="512">
        <f t="shared" si="17"/>
        <v>0</v>
      </c>
      <c r="J52" s="512">
        <f t="shared" si="17"/>
        <v>163.79</v>
      </c>
      <c r="K52" s="512">
        <f t="shared" si="17"/>
        <v>142</v>
      </c>
      <c r="L52" s="512">
        <f t="shared" si="17"/>
        <v>21.79</v>
      </c>
      <c r="M52" s="36"/>
      <c r="N52" s="36"/>
      <c r="O52" s="300"/>
      <c r="P52" s="36"/>
      <c r="Q52" s="36"/>
      <c r="R52" s="36"/>
      <c r="S52" s="577"/>
    </row>
    <row r="53" s="237" customFormat="1" ht="66" customHeight="1" spans="1:19">
      <c r="A53" s="87">
        <v>1</v>
      </c>
      <c r="B53" s="87" t="s">
        <v>664</v>
      </c>
      <c r="C53" s="87" t="s">
        <v>577</v>
      </c>
      <c r="D53" s="87"/>
      <c r="E53" s="87"/>
      <c r="F53" s="87"/>
      <c r="G53" s="87">
        <v>60</v>
      </c>
      <c r="H53" s="87"/>
      <c r="I53" s="87"/>
      <c r="J53" s="87">
        <f>K53</f>
        <v>60</v>
      </c>
      <c r="K53" s="87">
        <v>60</v>
      </c>
      <c r="L53" s="87"/>
      <c r="M53" s="87" t="s">
        <v>578</v>
      </c>
      <c r="N53" s="87" t="s">
        <v>579</v>
      </c>
      <c r="O53" s="87">
        <v>2022.12</v>
      </c>
      <c r="P53" s="87" t="s">
        <v>665</v>
      </c>
      <c r="Q53" s="87"/>
      <c r="R53" s="275"/>
      <c r="S53" s="576"/>
    </row>
    <row r="54" s="236" customFormat="1" ht="38" customHeight="1" spans="1:19">
      <c r="A54" s="87">
        <v>2</v>
      </c>
      <c r="B54" s="87" t="s">
        <v>666</v>
      </c>
      <c r="C54" s="87" t="s">
        <v>555</v>
      </c>
      <c r="D54" s="87" t="s">
        <v>572</v>
      </c>
      <c r="E54" s="87"/>
      <c r="F54" s="87"/>
      <c r="G54" s="87">
        <v>15</v>
      </c>
      <c r="H54" s="87"/>
      <c r="I54" s="87"/>
      <c r="J54" s="87">
        <v>15</v>
      </c>
      <c r="K54" s="87">
        <v>11</v>
      </c>
      <c r="L54" s="87">
        <v>4</v>
      </c>
      <c r="M54" s="87" t="s">
        <v>573</v>
      </c>
      <c r="N54" s="87" t="s">
        <v>574</v>
      </c>
      <c r="O54" s="87">
        <v>2022.12</v>
      </c>
      <c r="P54" s="87" t="s">
        <v>665</v>
      </c>
      <c r="Q54" s="87"/>
      <c r="R54" s="87"/>
      <c r="S54" s="572"/>
    </row>
    <row r="55" s="238" customFormat="1" ht="60" spans="1:19">
      <c r="A55" s="87">
        <v>3</v>
      </c>
      <c r="B55" s="308" t="s">
        <v>667</v>
      </c>
      <c r="C55" s="272" t="s">
        <v>581</v>
      </c>
      <c r="D55" s="309" t="s">
        <v>668</v>
      </c>
      <c r="E55" s="309"/>
      <c r="F55" s="273"/>
      <c r="G55" s="366">
        <v>30</v>
      </c>
      <c r="H55" s="366">
        <v>0</v>
      </c>
      <c r="I55" s="366">
        <v>0</v>
      </c>
      <c r="J55" s="366">
        <v>30</v>
      </c>
      <c r="K55" s="366">
        <v>30</v>
      </c>
      <c r="L55" s="366">
        <v>0</v>
      </c>
      <c r="M55" s="292" t="s">
        <v>669</v>
      </c>
      <c r="N55" s="87" t="s">
        <v>584</v>
      </c>
      <c r="O55" s="87">
        <v>2022.12</v>
      </c>
      <c r="P55" s="87" t="s">
        <v>665</v>
      </c>
      <c r="Q55" s="301"/>
      <c r="R55" s="87"/>
      <c r="S55" s="557"/>
    </row>
    <row r="56" s="236" customFormat="1" ht="108" spans="1:19">
      <c r="A56" s="87">
        <v>4</v>
      </c>
      <c r="B56" s="89" t="s">
        <v>670</v>
      </c>
      <c r="C56" s="89" t="s">
        <v>545</v>
      </c>
      <c r="D56" s="90" t="s">
        <v>671</v>
      </c>
      <c r="E56" s="90" t="s">
        <v>672</v>
      </c>
      <c r="F56" s="90" t="s">
        <v>673</v>
      </c>
      <c r="G56" s="276">
        <v>58.79</v>
      </c>
      <c r="H56" s="276"/>
      <c r="I56" s="276"/>
      <c r="J56" s="276">
        <f>K56+L56</f>
        <v>58.79</v>
      </c>
      <c r="K56" s="276">
        <v>41</v>
      </c>
      <c r="L56" s="276">
        <v>17.79</v>
      </c>
      <c r="M56" s="86" t="s">
        <v>674</v>
      </c>
      <c r="N56" s="87" t="s">
        <v>675</v>
      </c>
      <c r="O56" s="87">
        <v>2022.12</v>
      </c>
      <c r="P56" s="87" t="s">
        <v>665</v>
      </c>
      <c r="Q56" s="87" t="s">
        <v>676</v>
      </c>
      <c r="R56" s="87" t="s">
        <v>677</v>
      </c>
      <c r="S56" s="578"/>
    </row>
    <row r="57" s="235" customFormat="1" ht="26" customHeight="1" spans="1:19">
      <c r="A57" s="48"/>
      <c r="B57" s="48" t="s">
        <v>330</v>
      </c>
      <c r="C57" s="48">
        <f>C58</f>
        <v>4</v>
      </c>
      <c r="D57" s="48"/>
      <c r="E57" s="48"/>
      <c r="F57" s="266"/>
      <c r="G57" s="128">
        <f>G58</f>
        <v>148.6</v>
      </c>
      <c r="H57" s="128">
        <f>H58</f>
        <v>11</v>
      </c>
      <c r="I57" s="128">
        <f>I58</f>
        <v>5</v>
      </c>
      <c r="J57" s="128">
        <f t="shared" ref="G57:L57" si="18">J58</f>
        <v>132.6</v>
      </c>
      <c r="K57" s="128">
        <f t="shared" si="18"/>
        <v>119</v>
      </c>
      <c r="L57" s="128">
        <f t="shared" si="18"/>
        <v>13.6</v>
      </c>
      <c r="M57" s="48"/>
      <c r="N57" s="48"/>
      <c r="O57" s="266"/>
      <c r="P57" s="48"/>
      <c r="Q57" s="48"/>
      <c r="R57" s="48"/>
      <c r="S57" s="571"/>
    </row>
    <row r="58" s="240" customFormat="1" ht="30" customHeight="1" spans="1:19">
      <c r="A58" s="285" t="s">
        <v>16</v>
      </c>
      <c r="B58" s="375" t="s">
        <v>92</v>
      </c>
      <c r="C58" s="564">
        <v>4</v>
      </c>
      <c r="D58" s="373"/>
      <c r="E58" s="373"/>
      <c r="F58" s="373"/>
      <c r="G58" s="278">
        <f>SUM(G59:G62)</f>
        <v>148.6</v>
      </c>
      <c r="H58" s="278">
        <f>SUM(H59:H62)</f>
        <v>11</v>
      </c>
      <c r="I58" s="278">
        <f>SUM(I59:I62)</f>
        <v>5</v>
      </c>
      <c r="J58" s="278">
        <f t="shared" ref="G58:L58" si="19">SUM(J59:J62)</f>
        <v>132.6</v>
      </c>
      <c r="K58" s="278">
        <f t="shared" si="19"/>
        <v>119</v>
      </c>
      <c r="L58" s="278">
        <f t="shared" si="19"/>
        <v>13.6</v>
      </c>
      <c r="M58" s="300"/>
      <c r="N58" s="300"/>
      <c r="O58" s="300"/>
      <c r="P58" s="300"/>
      <c r="Q58" s="300"/>
      <c r="R58" s="36"/>
      <c r="S58" s="577"/>
    </row>
    <row r="59" s="236" customFormat="1" ht="44" customHeight="1" spans="1:19">
      <c r="A59" s="87">
        <v>1</v>
      </c>
      <c r="B59" s="87" t="s">
        <v>678</v>
      </c>
      <c r="C59" s="87" t="s">
        <v>555</v>
      </c>
      <c r="D59" s="87" t="s">
        <v>572</v>
      </c>
      <c r="E59" s="87"/>
      <c r="F59" s="87"/>
      <c r="G59" s="87">
        <v>15</v>
      </c>
      <c r="H59" s="87"/>
      <c r="I59" s="87"/>
      <c r="J59" s="87">
        <v>15</v>
      </c>
      <c r="K59" s="87">
        <v>11</v>
      </c>
      <c r="L59" s="87">
        <v>4</v>
      </c>
      <c r="M59" s="87" t="s">
        <v>573</v>
      </c>
      <c r="N59" s="87" t="s">
        <v>574</v>
      </c>
      <c r="O59" s="87">
        <v>2022.12</v>
      </c>
      <c r="P59" s="87" t="s">
        <v>334</v>
      </c>
      <c r="Q59" s="87"/>
      <c r="R59" s="87"/>
      <c r="S59" s="572"/>
    </row>
    <row r="60" s="237" customFormat="1" ht="66" customHeight="1" spans="1:19">
      <c r="A60" s="87">
        <v>2</v>
      </c>
      <c r="B60" s="87" t="s">
        <v>679</v>
      </c>
      <c r="C60" s="87" t="s">
        <v>577</v>
      </c>
      <c r="D60" s="87"/>
      <c r="E60" s="87"/>
      <c r="F60" s="87"/>
      <c r="G60" s="87">
        <v>70</v>
      </c>
      <c r="H60" s="87"/>
      <c r="I60" s="87"/>
      <c r="J60" s="87">
        <f>K60</f>
        <v>70</v>
      </c>
      <c r="K60" s="87">
        <v>70</v>
      </c>
      <c r="L60" s="87"/>
      <c r="M60" s="87" t="s">
        <v>578</v>
      </c>
      <c r="N60" s="87" t="s">
        <v>579</v>
      </c>
      <c r="O60" s="87">
        <v>2022.12</v>
      </c>
      <c r="P60" s="87" t="s">
        <v>334</v>
      </c>
      <c r="Q60" s="87"/>
      <c r="R60" s="275"/>
      <c r="S60" s="576"/>
    </row>
    <row r="61" s="238" customFormat="1" ht="48" spans="1:19">
      <c r="A61" s="87">
        <v>3</v>
      </c>
      <c r="B61" s="89" t="s">
        <v>680</v>
      </c>
      <c r="C61" s="272" t="s">
        <v>581</v>
      </c>
      <c r="D61" s="90" t="s">
        <v>681</v>
      </c>
      <c r="E61" s="90"/>
      <c r="F61" s="273"/>
      <c r="G61" s="274">
        <v>15</v>
      </c>
      <c r="H61" s="274">
        <v>0</v>
      </c>
      <c r="I61" s="274">
        <v>0</v>
      </c>
      <c r="J61" s="274">
        <v>15</v>
      </c>
      <c r="K61" s="274">
        <v>15</v>
      </c>
      <c r="L61" s="274">
        <v>0</v>
      </c>
      <c r="M61" s="292" t="s">
        <v>682</v>
      </c>
      <c r="N61" s="87" t="s">
        <v>584</v>
      </c>
      <c r="O61" s="87">
        <v>2022.12</v>
      </c>
      <c r="P61" s="294" t="s">
        <v>334</v>
      </c>
      <c r="Q61" s="301"/>
      <c r="R61" s="302"/>
      <c r="S61" s="557"/>
    </row>
    <row r="62" s="236" customFormat="1" ht="64" customHeight="1" spans="1:19">
      <c r="A62" s="87">
        <v>4</v>
      </c>
      <c r="B62" s="87" t="s">
        <v>683</v>
      </c>
      <c r="C62" s="89" t="s">
        <v>684</v>
      </c>
      <c r="D62" s="90" t="s">
        <v>685</v>
      </c>
      <c r="E62" s="90"/>
      <c r="F62" s="90"/>
      <c r="G62" s="276">
        <v>48.6</v>
      </c>
      <c r="H62" s="90">
        <v>11</v>
      </c>
      <c r="I62" s="90">
        <v>5</v>
      </c>
      <c r="J62" s="276">
        <v>32.6</v>
      </c>
      <c r="K62" s="140">
        <v>23</v>
      </c>
      <c r="L62" s="140">
        <v>9.6</v>
      </c>
      <c r="M62" s="87" t="s">
        <v>686</v>
      </c>
      <c r="N62" s="87" t="s">
        <v>587</v>
      </c>
      <c r="O62" s="87">
        <v>2022.12</v>
      </c>
      <c r="P62" s="107" t="s">
        <v>334</v>
      </c>
      <c r="Q62" s="87" t="s">
        <v>687</v>
      </c>
      <c r="R62" s="87"/>
      <c r="S62" s="572"/>
    </row>
    <row r="63" s="235" customFormat="1" ht="26" customHeight="1" spans="1:19">
      <c r="A63" s="48"/>
      <c r="B63" s="48" t="s">
        <v>77</v>
      </c>
      <c r="C63" s="48">
        <f>C64+C67</f>
        <v>6</v>
      </c>
      <c r="D63" s="48"/>
      <c r="E63" s="48"/>
      <c r="F63" s="266"/>
      <c r="G63" s="128">
        <f>G64+G67</f>
        <v>625.34</v>
      </c>
      <c r="H63" s="128">
        <f>H64+H67</f>
        <v>0</v>
      </c>
      <c r="I63" s="128">
        <f>I64+I67</f>
        <v>0</v>
      </c>
      <c r="J63" s="128">
        <f t="shared" ref="G63:L63" si="20">J64+J67</f>
        <v>625.34</v>
      </c>
      <c r="K63" s="128">
        <f t="shared" si="20"/>
        <v>501</v>
      </c>
      <c r="L63" s="128">
        <f t="shared" si="20"/>
        <v>124.34</v>
      </c>
      <c r="M63" s="48"/>
      <c r="N63" s="48"/>
      <c r="O63" s="87"/>
      <c r="P63" s="48"/>
      <c r="Q63" s="48"/>
      <c r="R63" s="48"/>
      <c r="S63" s="571"/>
    </row>
    <row r="64" s="18" customFormat="1" ht="30" customHeight="1" spans="1:19">
      <c r="A64" s="285" t="s">
        <v>16</v>
      </c>
      <c r="B64" s="372" t="s">
        <v>49</v>
      </c>
      <c r="C64" s="140">
        <v>2</v>
      </c>
      <c r="D64" s="90"/>
      <c r="E64" s="90"/>
      <c r="F64" s="90"/>
      <c r="G64" s="515">
        <f t="shared" ref="G64:L64" si="21">SUM(G65:G66)</f>
        <v>400.34</v>
      </c>
      <c r="H64" s="515">
        <f t="shared" si="21"/>
        <v>0</v>
      </c>
      <c r="I64" s="515">
        <f t="shared" si="21"/>
        <v>0</v>
      </c>
      <c r="J64" s="515">
        <f t="shared" si="21"/>
        <v>400.34</v>
      </c>
      <c r="K64" s="515">
        <f t="shared" si="21"/>
        <v>280</v>
      </c>
      <c r="L64" s="515">
        <f t="shared" si="21"/>
        <v>120.34</v>
      </c>
      <c r="M64" s="61"/>
      <c r="N64" s="522"/>
      <c r="O64" s="87"/>
      <c r="P64" s="61"/>
      <c r="Q64" s="61"/>
      <c r="R64" s="87"/>
      <c r="S64" s="572"/>
    </row>
    <row r="65" s="551" customFormat="1" ht="36" customHeight="1" spans="1:19">
      <c r="A65" s="584">
        <v>1</v>
      </c>
      <c r="B65" s="394" t="s">
        <v>688</v>
      </c>
      <c r="C65" s="394" t="s">
        <v>689</v>
      </c>
      <c r="D65" s="413" t="s">
        <v>690</v>
      </c>
      <c r="E65" s="466" t="s">
        <v>691</v>
      </c>
      <c r="F65" s="466" t="s">
        <v>692</v>
      </c>
      <c r="G65" s="585">
        <v>250.1</v>
      </c>
      <c r="H65" s="466"/>
      <c r="I65" s="466"/>
      <c r="J65" s="585">
        <f>K65+L65</f>
        <v>250.1</v>
      </c>
      <c r="K65" s="390">
        <v>175</v>
      </c>
      <c r="L65" s="390">
        <v>75.1</v>
      </c>
      <c r="M65" s="588" t="s">
        <v>693</v>
      </c>
      <c r="N65" s="413">
        <v>0.6</v>
      </c>
      <c r="O65" s="413"/>
      <c r="P65" s="394" t="s">
        <v>354</v>
      </c>
      <c r="Q65" s="394" t="s">
        <v>694</v>
      </c>
      <c r="R65" s="591"/>
      <c r="S65" s="592"/>
    </row>
    <row r="66" s="18" customFormat="1" ht="93" customHeight="1" spans="1:19">
      <c r="A66" s="88">
        <v>2</v>
      </c>
      <c r="B66" s="87" t="s">
        <v>695</v>
      </c>
      <c r="C66" s="61" t="s">
        <v>696</v>
      </c>
      <c r="D66" s="61" t="s">
        <v>697</v>
      </c>
      <c r="E66" s="279" t="s">
        <v>698</v>
      </c>
      <c r="F66" s="466" t="s">
        <v>699</v>
      </c>
      <c r="G66" s="296">
        <v>150.24</v>
      </c>
      <c r="H66" s="279"/>
      <c r="I66" s="279"/>
      <c r="J66" s="296">
        <f>K66+L66</f>
        <v>150.24</v>
      </c>
      <c r="K66" s="88">
        <v>105</v>
      </c>
      <c r="L66" s="88">
        <v>45.24</v>
      </c>
      <c r="M66" s="275" t="s">
        <v>700</v>
      </c>
      <c r="N66" s="61">
        <v>0.75</v>
      </c>
      <c r="O66" s="87">
        <v>2022.12</v>
      </c>
      <c r="P66" s="294" t="s">
        <v>82</v>
      </c>
      <c r="Q66" s="394" t="s">
        <v>701</v>
      </c>
      <c r="R66" s="87"/>
      <c r="S66" s="578"/>
    </row>
    <row r="67" s="240" customFormat="1" ht="30" customHeight="1" spans="1:19">
      <c r="A67" s="285" t="s">
        <v>33</v>
      </c>
      <c r="B67" s="375" t="s">
        <v>92</v>
      </c>
      <c r="C67" s="564">
        <v>4</v>
      </c>
      <c r="D67" s="373"/>
      <c r="E67" s="373"/>
      <c r="F67" s="373"/>
      <c r="G67" s="278">
        <f t="shared" ref="G67:L67" si="22">SUM(G68:G71)</f>
        <v>225</v>
      </c>
      <c r="H67" s="278">
        <f t="shared" si="22"/>
        <v>0</v>
      </c>
      <c r="I67" s="278">
        <f t="shared" si="22"/>
        <v>0</v>
      </c>
      <c r="J67" s="278">
        <f t="shared" si="22"/>
        <v>225</v>
      </c>
      <c r="K67" s="278">
        <f t="shared" si="22"/>
        <v>221</v>
      </c>
      <c r="L67" s="278">
        <f t="shared" si="22"/>
        <v>4</v>
      </c>
      <c r="M67" s="300"/>
      <c r="N67" s="300"/>
      <c r="O67" s="87"/>
      <c r="P67" s="294"/>
      <c r="Q67" s="300"/>
      <c r="R67" s="36"/>
      <c r="S67" s="577"/>
    </row>
    <row r="68" s="236" customFormat="1" ht="66" customHeight="1" spans="1:19">
      <c r="A68" s="87">
        <v>1</v>
      </c>
      <c r="B68" s="87" t="s">
        <v>702</v>
      </c>
      <c r="C68" s="87" t="s">
        <v>555</v>
      </c>
      <c r="D68" s="87" t="s">
        <v>572</v>
      </c>
      <c r="E68" s="87"/>
      <c r="F68" s="87"/>
      <c r="G68" s="87">
        <v>15</v>
      </c>
      <c r="H68" s="87"/>
      <c r="I68" s="87"/>
      <c r="J68" s="87">
        <v>15</v>
      </c>
      <c r="K68" s="87">
        <v>11</v>
      </c>
      <c r="L68" s="87">
        <v>4</v>
      </c>
      <c r="M68" s="87" t="s">
        <v>573</v>
      </c>
      <c r="N68" s="87" t="s">
        <v>574</v>
      </c>
      <c r="O68" s="87">
        <v>2022.12</v>
      </c>
      <c r="P68" s="294" t="s">
        <v>82</v>
      </c>
      <c r="Q68" s="87"/>
      <c r="R68" s="87"/>
      <c r="S68" s="572"/>
    </row>
    <row r="69" s="237" customFormat="1" ht="66" customHeight="1" spans="1:19">
      <c r="A69" s="87">
        <v>2</v>
      </c>
      <c r="B69" s="87" t="s">
        <v>703</v>
      </c>
      <c r="C69" s="87" t="s">
        <v>577</v>
      </c>
      <c r="D69" s="87"/>
      <c r="E69" s="87"/>
      <c r="F69" s="87"/>
      <c r="G69" s="87">
        <v>70</v>
      </c>
      <c r="H69" s="87"/>
      <c r="I69" s="87"/>
      <c r="J69" s="87">
        <f>K69</f>
        <v>70</v>
      </c>
      <c r="K69" s="87">
        <v>70</v>
      </c>
      <c r="L69" s="87"/>
      <c r="M69" s="87" t="s">
        <v>578</v>
      </c>
      <c r="N69" s="87" t="s">
        <v>579</v>
      </c>
      <c r="O69" s="87">
        <v>2022.12</v>
      </c>
      <c r="P69" s="294" t="s">
        <v>82</v>
      </c>
      <c r="Q69" s="87"/>
      <c r="R69" s="275"/>
      <c r="S69" s="576"/>
    </row>
    <row r="70" s="238" customFormat="1" ht="48" spans="1:19">
      <c r="A70" s="87">
        <v>3</v>
      </c>
      <c r="B70" s="89" t="s">
        <v>704</v>
      </c>
      <c r="C70" s="272" t="s">
        <v>581</v>
      </c>
      <c r="D70" s="90" t="s">
        <v>705</v>
      </c>
      <c r="E70" s="90"/>
      <c r="F70" s="273"/>
      <c r="G70" s="274">
        <v>30</v>
      </c>
      <c r="H70" s="274">
        <v>0</v>
      </c>
      <c r="I70" s="274">
        <v>0</v>
      </c>
      <c r="J70" s="274">
        <v>30</v>
      </c>
      <c r="K70" s="274">
        <v>30</v>
      </c>
      <c r="L70" s="274">
        <v>0</v>
      </c>
      <c r="M70" s="292" t="s">
        <v>706</v>
      </c>
      <c r="N70" s="87" t="s">
        <v>584</v>
      </c>
      <c r="O70" s="87">
        <v>2022.12</v>
      </c>
      <c r="P70" s="294" t="s">
        <v>82</v>
      </c>
      <c r="Q70" s="301"/>
      <c r="R70" s="302"/>
      <c r="S70" s="557"/>
    </row>
    <row r="71" s="238" customFormat="1" ht="47" customHeight="1" spans="1:19">
      <c r="A71" s="87">
        <v>4</v>
      </c>
      <c r="B71" s="89" t="s">
        <v>707</v>
      </c>
      <c r="C71" s="272" t="s">
        <v>577</v>
      </c>
      <c r="D71" s="87" t="s">
        <v>572</v>
      </c>
      <c r="E71" s="90"/>
      <c r="F71" s="273"/>
      <c r="G71" s="274">
        <v>110</v>
      </c>
      <c r="H71" s="274"/>
      <c r="I71" s="274"/>
      <c r="J71" s="274">
        <f>K71</f>
        <v>110</v>
      </c>
      <c r="K71" s="274">
        <v>110</v>
      </c>
      <c r="L71" s="274"/>
      <c r="M71" s="292" t="s">
        <v>586</v>
      </c>
      <c r="N71" s="87" t="s">
        <v>587</v>
      </c>
      <c r="O71" s="87">
        <v>2022.12</v>
      </c>
      <c r="P71" s="294" t="s">
        <v>82</v>
      </c>
      <c r="Q71" s="301"/>
      <c r="R71" s="302"/>
      <c r="S71" s="557"/>
    </row>
    <row r="72" s="235" customFormat="1" spans="1:19">
      <c r="A72" s="48"/>
      <c r="B72" s="48" t="s">
        <v>708</v>
      </c>
      <c r="C72" s="48">
        <f>C73</f>
        <v>4</v>
      </c>
      <c r="D72" s="48"/>
      <c r="E72" s="48"/>
      <c r="F72" s="266"/>
      <c r="G72" s="128">
        <f t="shared" ref="G72:L72" si="23">G73</f>
        <v>190</v>
      </c>
      <c r="H72" s="128">
        <f t="shared" si="23"/>
        <v>0</v>
      </c>
      <c r="I72" s="128">
        <f t="shared" si="23"/>
        <v>0</v>
      </c>
      <c r="J72" s="128">
        <f t="shared" si="23"/>
        <v>190</v>
      </c>
      <c r="K72" s="128">
        <f t="shared" si="23"/>
        <v>175</v>
      </c>
      <c r="L72" s="128">
        <f t="shared" si="23"/>
        <v>15</v>
      </c>
      <c r="M72" s="48"/>
      <c r="N72" s="48"/>
      <c r="O72" s="87"/>
      <c r="P72" s="48"/>
      <c r="Q72" s="48"/>
      <c r="R72" s="48"/>
      <c r="S72" s="571"/>
    </row>
    <row r="73" s="236" customFormat="1" ht="24" spans="1:19">
      <c r="A73" s="88" t="s">
        <v>16</v>
      </c>
      <c r="B73" s="89" t="s">
        <v>92</v>
      </c>
      <c r="C73" s="268">
        <v>4</v>
      </c>
      <c r="D73" s="90"/>
      <c r="E73" s="90"/>
      <c r="F73" s="90"/>
      <c r="G73" s="90">
        <f t="shared" ref="G73:L73" si="24">SUM(G74:G77)</f>
        <v>190</v>
      </c>
      <c r="H73" s="90">
        <f t="shared" si="24"/>
        <v>0</v>
      </c>
      <c r="I73" s="90">
        <f t="shared" si="24"/>
        <v>0</v>
      </c>
      <c r="J73" s="90">
        <f t="shared" si="24"/>
        <v>190</v>
      </c>
      <c r="K73" s="90">
        <f t="shared" si="24"/>
        <v>175</v>
      </c>
      <c r="L73" s="90">
        <f t="shared" si="24"/>
        <v>15</v>
      </c>
      <c r="M73" s="87"/>
      <c r="N73" s="87"/>
      <c r="O73" s="87"/>
      <c r="P73" s="87"/>
      <c r="Q73" s="87"/>
      <c r="R73" s="87"/>
      <c r="S73" s="572"/>
    </row>
    <row r="74" s="236" customFormat="1" ht="36" spans="1:19">
      <c r="A74" s="88">
        <v>1</v>
      </c>
      <c r="B74" s="89" t="s">
        <v>709</v>
      </c>
      <c r="C74" s="89" t="s">
        <v>555</v>
      </c>
      <c r="D74" s="90" t="s">
        <v>710</v>
      </c>
      <c r="E74" s="90" t="s">
        <v>711</v>
      </c>
      <c r="F74" s="90"/>
      <c r="G74" s="90">
        <f>K74+L74</f>
        <v>50</v>
      </c>
      <c r="H74" s="90"/>
      <c r="I74" s="90"/>
      <c r="J74" s="276">
        <f>K74+L74</f>
        <v>50</v>
      </c>
      <c r="K74" s="140">
        <v>35</v>
      </c>
      <c r="L74" s="140">
        <v>15</v>
      </c>
      <c r="M74" s="87" t="s">
        <v>712</v>
      </c>
      <c r="N74" s="87" t="s">
        <v>713</v>
      </c>
      <c r="O74" s="87">
        <v>2022.12</v>
      </c>
      <c r="P74" s="140" t="s">
        <v>714</v>
      </c>
      <c r="Q74" s="87"/>
      <c r="R74" s="87"/>
      <c r="S74" s="572"/>
    </row>
    <row r="75" s="237" customFormat="1" ht="66" customHeight="1" spans="1:19">
      <c r="A75" s="87">
        <v>2</v>
      </c>
      <c r="B75" s="87" t="s">
        <v>715</v>
      </c>
      <c r="C75" s="87" t="s">
        <v>577</v>
      </c>
      <c r="D75" s="87"/>
      <c r="E75" s="87"/>
      <c r="F75" s="87"/>
      <c r="G75" s="87">
        <v>90</v>
      </c>
      <c r="H75" s="87"/>
      <c r="I75" s="87"/>
      <c r="J75" s="87">
        <f>K75</f>
        <v>90</v>
      </c>
      <c r="K75" s="87">
        <v>90</v>
      </c>
      <c r="L75" s="87"/>
      <c r="M75" s="87" t="s">
        <v>578</v>
      </c>
      <c r="N75" s="87" t="s">
        <v>579</v>
      </c>
      <c r="O75" s="87">
        <v>2022.12</v>
      </c>
      <c r="P75" s="87" t="s">
        <v>714</v>
      </c>
      <c r="Q75" s="87"/>
      <c r="R75" s="275"/>
      <c r="S75" s="576"/>
    </row>
    <row r="76" s="238" customFormat="1" ht="48" spans="1:19">
      <c r="A76" s="271" t="s">
        <v>198</v>
      </c>
      <c r="B76" s="87" t="s">
        <v>716</v>
      </c>
      <c r="C76" s="272" t="s">
        <v>581</v>
      </c>
      <c r="D76" s="87" t="s">
        <v>717</v>
      </c>
      <c r="E76" s="275"/>
      <c r="F76" s="273"/>
      <c r="G76" s="107">
        <v>30</v>
      </c>
      <c r="H76" s="107">
        <v>0</v>
      </c>
      <c r="I76" s="107">
        <v>0</v>
      </c>
      <c r="J76" s="107">
        <v>30</v>
      </c>
      <c r="K76" s="107">
        <v>30</v>
      </c>
      <c r="L76" s="274">
        <v>0</v>
      </c>
      <c r="M76" s="274" t="s">
        <v>718</v>
      </c>
      <c r="N76" s="87" t="s">
        <v>584</v>
      </c>
      <c r="O76" s="87">
        <v>2022.12</v>
      </c>
      <c r="P76" s="71" t="s">
        <v>714</v>
      </c>
      <c r="Q76" s="301"/>
      <c r="R76" s="531"/>
      <c r="S76" s="557"/>
    </row>
    <row r="77" s="238" customFormat="1" ht="47" customHeight="1" spans="1:19">
      <c r="A77" s="87">
        <v>4</v>
      </c>
      <c r="B77" s="89" t="s">
        <v>719</v>
      </c>
      <c r="C77" s="272" t="s">
        <v>577</v>
      </c>
      <c r="D77" s="87" t="s">
        <v>572</v>
      </c>
      <c r="E77" s="90"/>
      <c r="F77" s="273"/>
      <c r="G77" s="274">
        <v>20</v>
      </c>
      <c r="H77" s="274"/>
      <c r="I77" s="274"/>
      <c r="J77" s="274">
        <f>K77</f>
        <v>20</v>
      </c>
      <c r="K77" s="274">
        <v>20</v>
      </c>
      <c r="L77" s="274"/>
      <c r="M77" s="292" t="s">
        <v>586</v>
      </c>
      <c r="N77" s="87" t="s">
        <v>587</v>
      </c>
      <c r="O77" s="87">
        <v>2022.12</v>
      </c>
      <c r="P77" s="71" t="s">
        <v>714</v>
      </c>
      <c r="Q77" s="301"/>
      <c r="R77" s="302"/>
      <c r="S77" s="557"/>
    </row>
    <row r="78" s="556" customFormat="1" spans="1:19">
      <c r="A78" s="567"/>
      <c r="B78" s="562" t="s">
        <v>83</v>
      </c>
      <c r="C78" s="563">
        <f>C79+C81</f>
        <v>4</v>
      </c>
      <c r="D78" s="559"/>
      <c r="E78" s="559"/>
      <c r="F78" s="559"/>
      <c r="G78" s="559">
        <f t="shared" ref="G78:L78" si="25">G79+G81</f>
        <v>3545.29</v>
      </c>
      <c r="H78" s="559">
        <f t="shared" si="25"/>
        <v>1597</v>
      </c>
      <c r="I78" s="559">
        <f t="shared" si="25"/>
        <v>685</v>
      </c>
      <c r="J78" s="559">
        <f t="shared" si="25"/>
        <v>590</v>
      </c>
      <c r="K78" s="559">
        <f t="shared" si="25"/>
        <v>436</v>
      </c>
      <c r="L78" s="559">
        <f t="shared" si="25"/>
        <v>154</v>
      </c>
      <c r="M78" s="46"/>
      <c r="N78" s="46"/>
      <c r="O78" s="36"/>
      <c r="P78" s="589"/>
      <c r="Q78" s="46"/>
      <c r="R78" s="46"/>
      <c r="S78" s="582"/>
    </row>
    <row r="79" s="236" customFormat="1" ht="24" spans="1:19">
      <c r="A79" s="285" t="s">
        <v>16</v>
      </c>
      <c r="B79" s="285" t="s">
        <v>49</v>
      </c>
      <c r="C79" s="88">
        <v>1</v>
      </c>
      <c r="D79" s="279"/>
      <c r="E79" s="279"/>
      <c r="F79" s="279"/>
      <c r="G79" s="280">
        <f t="shared" ref="G79:L79" si="26">G80</f>
        <v>3455.29</v>
      </c>
      <c r="H79" s="279">
        <f t="shared" si="26"/>
        <v>1597</v>
      </c>
      <c r="I79" s="279">
        <f t="shared" si="26"/>
        <v>685</v>
      </c>
      <c r="J79" s="279">
        <f t="shared" si="26"/>
        <v>500</v>
      </c>
      <c r="K79" s="279">
        <f t="shared" si="26"/>
        <v>350</v>
      </c>
      <c r="L79" s="279">
        <f t="shared" si="26"/>
        <v>150</v>
      </c>
      <c r="M79" s="87"/>
      <c r="N79" s="275"/>
      <c r="O79" s="87"/>
      <c r="P79" s="87"/>
      <c r="Q79" s="87"/>
      <c r="R79" s="87"/>
      <c r="S79" s="572"/>
    </row>
    <row r="80" s="236" customFormat="1" ht="96" spans="1:20">
      <c r="A80" s="88">
        <v>1</v>
      </c>
      <c r="B80" s="407" t="s">
        <v>720</v>
      </c>
      <c r="C80" s="76" t="s">
        <v>545</v>
      </c>
      <c r="D80" s="76" t="s">
        <v>721</v>
      </c>
      <c r="E80" s="76" t="s">
        <v>722</v>
      </c>
      <c r="F80" s="76" t="s">
        <v>723</v>
      </c>
      <c r="G80" s="408">
        <v>3455.29</v>
      </c>
      <c r="H80" s="279">
        <f>1350+247</f>
        <v>1597</v>
      </c>
      <c r="I80" s="279">
        <f>579+106</f>
        <v>685</v>
      </c>
      <c r="J80" s="279">
        <f>K80+L80</f>
        <v>500</v>
      </c>
      <c r="K80" s="590">
        <v>350</v>
      </c>
      <c r="L80" s="590">
        <v>150</v>
      </c>
      <c r="M80" s="87" t="s">
        <v>724</v>
      </c>
      <c r="N80" s="87" t="s">
        <v>725</v>
      </c>
      <c r="O80" s="87"/>
      <c r="P80" s="275" t="s">
        <v>726</v>
      </c>
      <c r="Q80" s="87" t="s">
        <v>727</v>
      </c>
      <c r="R80" s="87" t="s">
        <v>728</v>
      </c>
      <c r="S80" s="593"/>
      <c r="T80" s="594"/>
    </row>
    <row r="81" s="236" customFormat="1" ht="24" spans="1:19">
      <c r="A81" s="285" t="s">
        <v>33</v>
      </c>
      <c r="B81" s="410" t="s">
        <v>92</v>
      </c>
      <c r="C81" s="305">
        <v>3</v>
      </c>
      <c r="D81" s="279"/>
      <c r="E81" s="279"/>
      <c r="F81" s="279"/>
      <c r="G81" s="88">
        <f t="shared" ref="G81:L81" si="27">SUM(G82:G84)</f>
        <v>90</v>
      </c>
      <c r="H81" s="88">
        <f t="shared" si="27"/>
        <v>0</v>
      </c>
      <c r="I81" s="88">
        <f t="shared" si="27"/>
        <v>0</v>
      </c>
      <c r="J81" s="88">
        <f t="shared" si="27"/>
        <v>90</v>
      </c>
      <c r="K81" s="88">
        <f t="shared" si="27"/>
        <v>86</v>
      </c>
      <c r="L81" s="88">
        <f t="shared" si="27"/>
        <v>4</v>
      </c>
      <c r="M81" s="87"/>
      <c r="N81" s="87"/>
      <c r="O81" s="87"/>
      <c r="P81" s="87"/>
      <c r="Q81" s="87"/>
      <c r="R81" s="87"/>
      <c r="S81" s="572"/>
    </row>
    <row r="82" s="236" customFormat="1" ht="36" spans="1:19">
      <c r="A82" s="87">
        <v>1</v>
      </c>
      <c r="B82" s="87" t="s">
        <v>729</v>
      </c>
      <c r="C82" s="87" t="s">
        <v>555</v>
      </c>
      <c r="D82" s="87" t="s">
        <v>572</v>
      </c>
      <c r="E82" s="87"/>
      <c r="F82" s="87"/>
      <c r="G82" s="87">
        <v>15</v>
      </c>
      <c r="H82" s="87"/>
      <c r="I82" s="87"/>
      <c r="J82" s="87">
        <v>15</v>
      </c>
      <c r="K82" s="87">
        <v>11</v>
      </c>
      <c r="L82" s="87">
        <v>4</v>
      </c>
      <c r="M82" s="87" t="s">
        <v>573</v>
      </c>
      <c r="N82" s="87" t="s">
        <v>574</v>
      </c>
      <c r="O82" s="87">
        <v>2022.12</v>
      </c>
      <c r="P82" s="87" t="s">
        <v>87</v>
      </c>
      <c r="Q82" s="87"/>
      <c r="R82" s="87"/>
      <c r="S82" s="572"/>
    </row>
    <row r="83" s="238" customFormat="1" ht="48" spans="1:19">
      <c r="A83" s="87">
        <v>2</v>
      </c>
      <c r="B83" s="89" t="s">
        <v>730</v>
      </c>
      <c r="C83" s="272" t="s">
        <v>581</v>
      </c>
      <c r="D83" s="90" t="s">
        <v>731</v>
      </c>
      <c r="E83" s="90"/>
      <c r="F83" s="273"/>
      <c r="G83" s="276">
        <v>15</v>
      </c>
      <c r="H83" s="276">
        <v>0</v>
      </c>
      <c r="I83" s="276">
        <v>0</v>
      </c>
      <c r="J83" s="276">
        <v>15</v>
      </c>
      <c r="K83" s="267">
        <v>15</v>
      </c>
      <c r="L83" s="267">
        <v>0</v>
      </c>
      <c r="M83" s="87" t="s">
        <v>732</v>
      </c>
      <c r="N83" s="87" t="s">
        <v>584</v>
      </c>
      <c r="O83" s="87">
        <v>2022.12</v>
      </c>
      <c r="P83" s="87" t="s">
        <v>87</v>
      </c>
      <c r="Q83" s="301"/>
      <c r="R83" s="87"/>
      <c r="S83" s="557"/>
    </row>
    <row r="84" s="237" customFormat="1" ht="66" customHeight="1" spans="1:19">
      <c r="A84" s="87">
        <v>3</v>
      </c>
      <c r="B84" s="87" t="s">
        <v>733</v>
      </c>
      <c r="C84" s="87" t="s">
        <v>577</v>
      </c>
      <c r="D84" s="87"/>
      <c r="E84" s="87"/>
      <c r="F84" s="87"/>
      <c r="G84" s="87">
        <v>60</v>
      </c>
      <c r="H84" s="87"/>
      <c r="I84" s="87"/>
      <c r="J84" s="87">
        <f>K84</f>
        <v>60</v>
      </c>
      <c r="K84" s="87">
        <v>60</v>
      </c>
      <c r="L84" s="87"/>
      <c r="M84" s="87" t="s">
        <v>578</v>
      </c>
      <c r="N84" s="87" t="s">
        <v>579</v>
      </c>
      <c r="O84" s="87">
        <v>2022.12</v>
      </c>
      <c r="P84" s="87" t="s">
        <v>87</v>
      </c>
      <c r="Q84" s="87"/>
      <c r="R84" s="275"/>
      <c r="S84" s="576"/>
    </row>
    <row r="85" s="235" customFormat="1" spans="1:19">
      <c r="A85" s="48"/>
      <c r="B85" s="48" t="s">
        <v>88</v>
      </c>
      <c r="C85" s="48">
        <f>C86+C91+C94</f>
        <v>10</v>
      </c>
      <c r="D85" s="48"/>
      <c r="E85" s="48"/>
      <c r="F85" s="266"/>
      <c r="G85" s="128">
        <f t="shared" ref="G85:L85" si="28">G86+G91+G94</f>
        <v>7572.08</v>
      </c>
      <c r="H85" s="128">
        <f t="shared" si="28"/>
        <v>2537</v>
      </c>
      <c r="I85" s="128">
        <f t="shared" si="28"/>
        <v>1175</v>
      </c>
      <c r="J85" s="128">
        <f t="shared" si="28"/>
        <v>2031.7</v>
      </c>
      <c r="K85" s="128">
        <f t="shared" si="28"/>
        <v>1492</v>
      </c>
      <c r="L85" s="128">
        <f t="shared" si="28"/>
        <v>539.7</v>
      </c>
      <c r="M85" s="48"/>
      <c r="N85" s="48"/>
      <c r="O85" s="87"/>
      <c r="P85" s="48"/>
      <c r="Q85" s="48"/>
      <c r="R85" s="48"/>
      <c r="S85" s="571"/>
    </row>
    <row r="86" s="258" customFormat="1" ht="24" spans="1:19">
      <c r="A86" s="285" t="s">
        <v>16</v>
      </c>
      <c r="B86" s="372" t="s">
        <v>49</v>
      </c>
      <c r="C86" s="372">
        <v>4</v>
      </c>
      <c r="D86" s="373"/>
      <c r="E86" s="373"/>
      <c r="F86" s="373"/>
      <c r="G86" s="97">
        <f t="shared" ref="G86:L86" si="29">SUM(G87:G90)</f>
        <v>7217.2</v>
      </c>
      <c r="H86" s="97">
        <f t="shared" si="29"/>
        <v>2537</v>
      </c>
      <c r="I86" s="97">
        <f t="shared" si="29"/>
        <v>1175</v>
      </c>
      <c r="J86" s="97">
        <f t="shared" si="29"/>
        <v>1676.82</v>
      </c>
      <c r="K86" s="97">
        <f t="shared" si="29"/>
        <v>1174</v>
      </c>
      <c r="L86" s="97">
        <f t="shared" si="29"/>
        <v>502.82</v>
      </c>
      <c r="M86" s="36"/>
      <c r="N86" s="36"/>
      <c r="O86" s="36"/>
      <c r="P86" s="36"/>
      <c r="Q86" s="36"/>
      <c r="R86" s="36"/>
      <c r="S86" s="577"/>
    </row>
    <row r="87" s="236" customFormat="1" ht="120" spans="1:20">
      <c r="A87" s="411">
        <v>1</v>
      </c>
      <c r="B87" s="412" t="s">
        <v>734</v>
      </c>
      <c r="C87" s="411" t="s">
        <v>545</v>
      </c>
      <c r="D87" s="411" t="s">
        <v>735</v>
      </c>
      <c r="E87" s="411"/>
      <c r="F87" s="411" t="s">
        <v>736</v>
      </c>
      <c r="G87" s="274">
        <v>2829.22</v>
      </c>
      <c r="H87" s="274">
        <v>1004</v>
      </c>
      <c r="I87" s="274">
        <v>477</v>
      </c>
      <c r="J87" s="274">
        <f>K87+L87</f>
        <v>500</v>
      </c>
      <c r="K87" s="87">
        <v>350</v>
      </c>
      <c r="L87" s="87">
        <v>150</v>
      </c>
      <c r="M87" s="412" t="s">
        <v>737</v>
      </c>
      <c r="N87" s="425" t="s">
        <v>738</v>
      </c>
      <c r="O87" s="411">
        <v>2022.12</v>
      </c>
      <c r="P87" s="425" t="s">
        <v>91</v>
      </c>
      <c r="Q87" s="429" t="s">
        <v>739</v>
      </c>
      <c r="R87" s="429" t="s">
        <v>740</v>
      </c>
      <c r="S87" s="595"/>
      <c r="T87" s="596"/>
    </row>
    <row r="88" s="236" customFormat="1" ht="180" spans="1:20">
      <c r="A88" s="411">
        <v>2</v>
      </c>
      <c r="B88" s="412" t="s">
        <v>741</v>
      </c>
      <c r="C88" s="411" t="s">
        <v>742</v>
      </c>
      <c r="D88" s="411" t="s">
        <v>743</v>
      </c>
      <c r="E88" s="411"/>
      <c r="F88" s="411" t="s">
        <v>744</v>
      </c>
      <c r="G88" s="274">
        <v>3711.16</v>
      </c>
      <c r="H88" s="274">
        <v>1533</v>
      </c>
      <c r="I88" s="274">
        <v>698</v>
      </c>
      <c r="J88" s="274">
        <f>K88+L88</f>
        <v>500</v>
      </c>
      <c r="K88" s="87">
        <v>350</v>
      </c>
      <c r="L88" s="87">
        <v>150</v>
      </c>
      <c r="M88" s="412" t="s">
        <v>745</v>
      </c>
      <c r="N88" s="425" t="s">
        <v>746</v>
      </c>
      <c r="O88" s="411">
        <v>2022.12</v>
      </c>
      <c r="P88" s="425" t="s">
        <v>91</v>
      </c>
      <c r="Q88" s="429" t="s">
        <v>747</v>
      </c>
      <c r="R88" s="429" t="s">
        <v>748</v>
      </c>
      <c r="S88" s="595"/>
      <c r="T88" s="596"/>
    </row>
    <row r="89" s="236" customFormat="1" ht="72" spans="1:20">
      <c r="A89" s="411">
        <v>3</v>
      </c>
      <c r="B89" s="412" t="s">
        <v>359</v>
      </c>
      <c r="C89" s="411" t="s">
        <v>545</v>
      </c>
      <c r="D89" s="411" t="s">
        <v>749</v>
      </c>
      <c r="E89" s="411" t="s">
        <v>750</v>
      </c>
      <c r="F89" s="411" t="s">
        <v>751</v>
      </c>
      <c r="G89" s="274">
        <v>372.77</v>
      </c>
      <c r="H89" s="274">
        <v>0</v>
      </c>
      <c r="I89" s="274">
        <v>0</v>
      </c>
      <c r="J89" s="274">
        <v>372.77</v>
      </c>
      <c r="K89" s="87">
        <v>261</v>
      </c>
      <c r="L89" s="87">
        <v>111.77</v>
      </c>
      <c r="M89" s="412" t="s">
        <v>752</v>
      </c>
      <c r="N89" s="425" t="s">
        <v>753</v>
      </c>
      <c r="O89" s="411">
        <v>2022.12</v>
      </c>
      <c r="P89" s="425" t="s">
        <v>91</v>
      </c>
      <c r="Q89" s="429" t="s">
        <v>754</v>
      </c>
      <c r="R89" s="429" t="s">
        <v>755</v>
      </c>
      <c r="S89" s="595"/>
      <c r="T89" s="596"/>
    </row>
    <row r="90" s="236" customFormat="1" ht="60" spans="1:20">
      <c r="A90" s="411">
        <v>4</v>
      </c>
      <c r="B90" s="412" t="s">
        <v>756</v>
      </c>
      <c r="C90" s="411" t="s">
        <v>545</v>
      </c>
      <c r="D90" s="411" t="s">
        <v>757</v>
      </c>
      <c r="E90" s="411" t="s">
        <v>758</v>
      </c>
      <c r="F90" s="411" t="s">
        <v>759</v>
      </c>
      <c r="G90" s="274">
        <v>304.05</v>
      </c>
      <c r="H90" s="274">
        <v>0</v>
      </c>
      <c r="I90" s="274">
        <v>0</v>
      </c>
      <c r="J90" s="274">
        <v>304.05</v>
      </c>
      <c r="K90" s="87">
        <v>213</v>
      </c>
      <c r="L90" s="87">
        <v>91.05</v>
      </c>
      <c r="M90" s="412" t="s">
        <v>760</v>
      </c>
      <c r="N90" s="425" t="s">
        <v>761</v>
      </c>
      <c r="O90" s="411">
        <v>2022.12</v>
      </c>
      <c r="P90" s="425" t="s">
        <v>91</v>
      </c>
      <c r="Q90" s="429" t="s">
        <v>762</v>
      </c>
      <c r="R90" s="429" t="s">
        <v>763</v>
      </c>
      <c r="S90" s="595"/>
      <c r="T90" s="596"/>
    </row>
    <row r="91" s="258" customFormat="1" ht="36" spans="1:19">
      <c r="A91" s="285" t="s">
        <v>33</v>
      </c>
      <c r="B91" s="433" t="s">
        <v>553</v>
      </c>
      <c r="C91" s="372">
        <v>2</v>
      </c>
      <c r="D91" s="373"/>
      <c r="E91" s="373"/>
      <c r="F91" s="373"/>
      <c r="G91" s="97">
        <f t="shared" ref="G91:L91" si="30">SUM(G92:G93)</f>
        <v>99.88</v>
      </c>
      <c r="H91" s="97">
        <f t="shared" si="30"/>
        <v>0</v>
      </c>
      <c r="I91" s="97">
        <f t="shared" si="30"/>
        <v>0</v>
      </c>
      <c r="J91" s="97">
        <f t="shared" si="30"/>
        <v>99.88</v>
      </c>
      <c r="K91" s="97">
        <f t="shared" si="30"/>
        <v>69</v>
      </c>
      <c r="L91" s="97">
        <f t="shared" si="30"/>
        <v>30.88</v>
      </c>
      <c r="M91" s="423"/>
      <c r="N91" s="36"/>
      <c r="O91" s="87"/>
      <c r="P91" s="36"/>
      <c r="Q91" s="36"/>
      <c r="R91" s="36"/>
      <c r="S91" s="577"/>
    </row>
    <row r="92" s="236" customFormat="1" ht="60" spans="1:19">
      <c r="A92" s="411">
        <v>1</v>
      </c>
      <c r="B92" s="434" t="s">
        <v>764</v>
      </c>
      <c r="C92" s="431" t="s">
        <v>765</v>
      </c>
      <c r="D92" s="534" t="s">
        <v>757</v>
      </c>
      <c r="E92" s="431"/>
      <c r="F92" s="429" t="s">
        <v>766</v>
      </c>
      <c r="G92" s="274">
        <v>53.85</v>
      </c>
      <c r="H92" s="274">
        <v>0</v>
      </c>
      <c r="I92" s="274">
        <v>0</v>
      </c>
      <c r="J92" s="274">
        <v>53.85</v>
      </c>
      <c r="K92" s="274">
        <v>37</v>
      </c>
      <c r="L92" s="274">
        <f>J92-K92</f>
        <v>16.85</v>
      </c>
      <c r="M92" s="430" t="s">
        <v>767</v>
      </c>
      <c r="N92" s="539" t="s">
        <v>768</v>
      </c>
      <c r="O92" s="87">
        <v>2022.12</v>
      </c>
      <c r="P92" s="429" t="s">
        <v>91</v>
      </c>
      <c r="Q92" s="431" t="s">
        <v>769</v>
      </c>
      <c r="R92" s="429" t="s">
        <v>763</v>
      </c>
      <c r="S92" s="578"/>
    </row>
    <row r="93" s="236" customFormat="1" ht="60" spans="1:19">
      <c r="A93" s="411">
        <v>2</v>
      </c>
      <c r="B93" s="434" t="s">
        <v>770</v>
      </c>
      <c r="C93" s="431" t="s">
        <v>555</v>
      </c>
      <c r="D93" s="535" t="s">
        <v>771</v>
      </c>
      <c r="E93" s="431" t="s">
        <v>772</v>
      </c>
      <c r="F93" s="432" t="s">
        <v>773</v>
      </c>
      <c r="G93" s="274">
        <v>46.03</v>
      </c>
      <c r="H93" s="274">
        <v>0</v>
      </c>
      <c r="I93" s="274">
        <v>0</v>
      </c>
      <c r="J93" s="274">
        <v>46.03</v>
      </c>
      <c r="K93" s="274">
        <v>32</v>
      </c>
      <c r="L93" s="274">
        <f>J93-K93</f>
        <v>14.03</v>
      </c>
      <c r="M93" s="540" t="s">
        <v>774</v>
      </c>
      <c r="N93" s="541" t="s">
        <v>775</v>
      </c>
      <c r="O93" s="87">
        <v>2022.12</v>
      </c>
      <c r="P93" s="429" t="s">
        <v>91</v>
      </c>
      <c r="Q93" s="429" t="s">
        <v>776</v>
      </c>
      <c r="R93" s="429" t="s">
        <v>777</v>
      </c>
      <c r="S93" s="578"/>
    </row>
    <row r="94" s="258" customFormat="1" ht="24" spans="1:19">
      <c r="A94" s="285" t="s">
        <v>38</v>
      </c>
      <c r="B94" s="439" t="s">
        <v>92</v>
      </c>
      <c r="C94" s="564">
        <v>4</v>
      </c>
      <c r="D94" s="373"/>
      <c r="E94" s="373"/>
      <c r="F94" s="373"/>
      <c r="G94" s="97">
        <f t="shared" ref="G94:L94" si="31">SUM(G95:G98)</f>
        <v>255</v>
      </c>
      <c r="H94" s="97">
        <f t="shared" si="31"/>
        <v>0</v>
      </c>
      <c r="I94" s="97">
        <f t="shared" si="31"/>
        <v>0</v>
      </c>
      <c r="J94" s="97">
        <f t="shared" si="31"/>
        <v>255</v>
      </c>
      <c r="K94" s="97">
        <f t="shared" si="31"/>
        <v>249</v>
      </c>
      <c r="L94" s="97">
        <f t="shared" si="31"/>
        <v>6</v>
      </c>
      <c r="M94" s="423"/>
      <c r="N94" s="36"/>
      <c r="O94" s="87"/>
      <c r="P94" s="36"/>
      <c r="Q94" s="36"/>
      <c r="R94" s="36"/>
      <c r="S94" s="577"/>
    </row>
    <row r="95" s="236" customFormat="1" ht="36" spans="1:19">
      <c r="A95" s="87">
        <v>1</v>
      </c>
      <c r="B95" s="87" t="s">
        <v>778</v>
      </c>
      <c r="C95" s="87" t="s">
        <v>555</v>
      </c>
      <c r="D95" s="87" t="s">
        <v>572</v>
      </c>
      <c r="E95" s="87"/>
      <c r="F95" s="87"/>
      <c r="G95" s="87">
        <v>20</v>
      </c>
      <c r="H95" s="87"/>
      <c r="I95" s="87"/>
      <c r="J95" s="87">
        <f>K95+L95</f>
        <v>20</v>
      </c>
      <c r="K95" s="87">
        <v>14</v>
      </c>
      <c r="L95" s="87">
        <v>6</v>
      </c>
      <c r="M95" s="87" t="s">
        <v>573</v>
      </c>
      <c r="N95" s="87" t="s">
        <v>574</v>
      </c>
      <c r="O95" s="87">
        <v>2022.12</v>
      </c>
      <c r="P95" s="429" t="s">
        <v>91</v>
      </c>
      <c r="Q95" s="87"/>
      <c r="R95" s="87"/>
      <c r="S95" s="572"/>
    </row>
    <row r="96" s="238" customFormat="1" ht="48" spans="1:19">
      <c r="A96" s="87">
        <v>2</v>
      </c>
      <c r="B96" s="304" t="s">
        <v>779</v>
      </c>
      <c r="C96" s="586" t="s">
        <v>581</v>
      </c>
      <c r="D96" s="279" t="s">
        <v>731</v>
      </c>
      <c r="E96" s="279"/>
      <c r="F96" s="271"/>
      <c r="G96" s="280">
        <v>30</v>
      </c>
      <c r="H96" s="280">
        <v>0</v>
      </c>
      <c r="I96" s="280">
        <v>0</v>
      </c>
      <c r="J96" s="280">
        <f t="shared" ref="J96:J98" si="32">K96</f>
        <v>30</v>
      </c>
      <c r="K96" s="468">
        <v>30</v>
      </c>
      <c r="L96" s="468">
        <v>0</v>
      </c>
      <c r="M96" s="87" t="s">
        <v>732</v>
      </c>
      <c r="N96" s="87" t="s">
        <v>584</v>
      </c>
      <c r="O96" s="87">
        <v>2022.12</v>
      </c>
      <c r="P96" s="429" t="s">
        <v>91</v>
      </c>
      <c r="Q96" s="301"/>
      <c r="R96" s="87"/>
      <c r="S96" s="557"/>
    </row>
    <row r="97" s="237" customFormat="1" ht="66" customHeight="1" spans="1:19">
      <c r="A97" s="87">
        <v>3</v>
      </c>
      <c r="B97" s="87" t="s">
        <v>780</v>
      </c>
      <c r="C97" s="87" t="s">
        <v>577</v>
      </c>
      <c r="D97" s="87"/>
      <c r="E97" s="87"/>
      <c r="F97" s="87"/>
      <c r="G97" s="87">
        <v>65</v>
      </c>
      <c r="H97" s="87"/>
      <c r="I97" s="87"/>
      <c r="J97" s="87">
        <f t="shared" si="32"/>
        <v>65</v>
      </c>
      <c r="K97" s="87">
        <v>65</v>
      </c>
      <c r="L97" s="87"/>
      <c r="M97" s="257" t="s">
        <v>578</v>
      </c>
      <c r="N97" s="87" t="s">
        <v>579</v>
      </c>
      <c r="O97" s="87">
        <v>2022.12</v>
      </c>
      <c r="P97" s="429" t="s">
        <v>91</v>
      </c>
      <c r="Q97" s="87"/>
      <c r="R97" s="275"/>
      <c r="S97" s="576"/>
    </row>
    <row r="98" s="238" customFormat="1" ht="47" customHeight="1" spans="1:19">
      <c r="A98" s="87">
        <v>4</v>
      </c>
      <c r="B98" s="89" t="s">
        <v>781</v>
      </c>
      <c r="C98" s="272" t="s">
        <v>577</v>
      </c>
      <c r="D98" s="87" t="s">
        <v>572</v>
      </c>
      <c r="E98" s="90"/>
      <c r="F98" s="273"/>
      <c r="G98" s="274">
        <v>140</v>
      </c>
      <c r="H98" s="274"/>
      <c r="I98" s="274"/>
      <c r="J98" s="274">
        <f t="shared" si="32"/>
        <v>140</v>
      </c>
      <c r="K98" s="274">
        <v>140</v>
      </c>
      <c r="L98" s="274"/>
      <c r="M98" s="292" t="s">
        <v>586</v>
      </c>
      <c r="N98" s="87" t="s">
        <v>587</v>
      </c>
      <c r="O98" s="87">
        <v>2022.12</v>
      </c>
      <c r="P98" s="429" t="s">
        <v>91</v>
      </c>
      <c r="Q98" s="301"/>
      <c r="R98" s="302"/>
      <c r="S98" s="557"/>
    </row>
    <row r="99" s="251" customFormat="1" spans="1:19">
      <c r="A99" s="48"/>
      <c r="B99" s="48" t="s">
        <v>782</v>
      </c>
      <c r="C99" s="48">
        <f>C100+C103</f>
        <v>6</v>
      </c>
      <c r="D99" s="48"/>
      <c r="E99" s="48"/>
      <c r="F99" s="266"/>
      <c r="G99" s="128">
        <f>G100+G103</f>
        <v>132.06</v>
      </c>
      <c r="H99" s="128">
        <f>H100+H103</f>
        <v>16</v>
      </c>
      <c r="I99" s="128">
        <f>I100+I103</f>
        <v>6</v>
      </c>
      <c r="J99" s="128">
        <f t="shared" ref="G99:L99" si="33">J100+J103</f>
        <v>110.06</v>
      </c>
      <c r="K99" s="128">
        <f t="shared" si="33"/>
        <v>84</v>
      </c>
      <c r="L99" s="128">
        <f t="shared" si="33"/>
        <v>26.06</v>
      </c>
      <c r="M99" s="48"/>
      <c r="N99" s="48"/>
      <c r="O99" s="87"/>
      <c r="P99" s="48"/>
      <c r="Q99" s="48"/>
      <c r="R99" s="48"/>
      <c r="S99" s="571"/>
    </row>
    <row r="100" s="259" customFormat="1" ht="24" spans="1:19">
      <c r="A100" s="440" t="s">
        <v>16</v>
      </c>
      <c r="B100" s="36" t="s">
        <v>49</v>
      </c>
      <c r="C100" s="36">
        <v>2</v>
      </c>
      <c r="D100" s="36"/>
      <c r="E100" s="36"/>
      <c r="F100" s="36"/>
      <c r="G100" s="96">
        <f t="shared" ref="G100:L100" si="34">SUM(G101:G102)</f>
        <v>63.69</v>
      </c>
      <c r="H100" s="96">
        <f t="shared" si="34"/>
        <v>0</v>
      </c>
      <c r="I100" s="96">
        <f t="shared" si="34"/>
        <v>0</v>
      </c>
      <c r="J100" s="96">
        <f t="shared" si="34"/>
        <v>63.69</v>
      </c>
      <c r="K100" s="96">
        <f t="shared" si="34"/>
        <v>45</v>
      </c>
      <c r="L100" s="96">
        <f t="shared" si="34"/>
        <v>18.69</v>
      </c>
      <c r="M100" s="449"/>
      <c r="N100" s="449"/>
      <c r="O100" s="87"/>
      <c r="P100" s="449"/>
      <c r="Q100" s="449"/>
      <c r="R100" s="449"/>
      <c r="S100" s="597"/>
    </row>
    <row r="101" s="238" customFormat="1" ht="108" spans="1:19">
      <c r="A101" s="87">
        <v>1</v>
      </c>
      <c r="B101" s="72" t="s">
        <v>783</v>
      </c>
      <c r="C101" s="71" t="s">
        <v>545</v>
      </c>
      <c r="D101" s="71" t="s">
        <v>784</v>
      </c>
      <c r="E101" s="441" t="s">
        <v>785</v>
      </c>
      <c r="F101" s="441" t="s">
        <v>786</v>
      </c>
      <c r="G101" s="87">
        <v>32.17</v>
      </c>
      <c r="H101" s="87"/>
      <c r="I101" s="87"/>
      <c r="J101" s="107">
        <v>32.17</v>
      </c>
      <c r="K101" s="87">
        <v>23</v>
      </c>
      <c r="L101" s="87">
        <f>J101-K101</f>
        <v>9.17</v>
      </c>
      <c r="M101" s="452" t="s">
        <v>787</v>
      </c>
      <c r="N101" s="451">
        <v>270</v>
      </c>
      <c r="O101" s="87">
        <v>2022.12</v>
      </c>
      <c r="P101" s="429" t="s">
        <v>788</v>
      </c>
      <c r="Q101" s="275" t="s">
        <v>789</v>
      </c>
      <c r="R101" s="275" t="s">
        <v>790</v>
      </c>
      <c r="S101" s="557"/>
    </row>
    <row r="102" s="238" customFormat="1" ht="108" spans="1:19">
      <c r="A102" s="87">
        <v>2</v>
      </c>
      <c r="B102" s="72" t="s">
        <v>791</v>
      </c>
      <c r="C102" s="71" t="s">
        <v>545</v>
      </c>
      <c r="D102" s="441" t="s">
        <v>784</v>
      </c>
      <c r="E102" s="441" t="s">
        <v>792</v>
      </c>
      <c r="F102" s="441" t="s">
        <v>793</v>
      </c>
      <c r="G102" s="87">
        <v>31.52</v>
      </c>
      <c r="H102" s="87"/>
      <c r="I102" s="87"/>
      <c r="J102" s="107">
        <v>31.52</v>
      </c>
      <c r="K102" s="87">
        <v>22</v>
      </c>
      <c r="L102" s="87">
        <f>J102-K102</f>
        <v>9.52</v>
      </c>
      <c r="M102" s="452" t="s">
        <v>794</v>
      </c>
      <c r="N102" s="451">
        <v>300</v>
      </c>
      <c r="O102" s="87">
        <v>2022.12</v>
      </c>
      <c r="P102" s="429" t="s">
        <v>788</v>
      </c>
      <c r="Q102" s="462" t="s">
        <v>795</v>
      </c>
      <c r="R102" s="275" t="s">
        <v>790</v>
      </c>
      <c r="S102" s="557"/>
    </row>
    <row r="103" s="260" customFormat="1" spans="1:19">
      <c r="A103" s="36" t="s">
        <v>33</v>
      </c>
      <c r="B103" s="35" t="s">
        <v>796</v>
      </c>
      <c r="C103" s="36">
        <v>4</v>
      </c>
      <c r="D103" s="442"/>
      <c r="E103" s="36"/>
      <c r="F103" s="36"/>
      <c r="G103" s="36">
        <f t="shared" ref="G103:L103" si="35">SUM(G104:G107)</f>
        <v>68.37</v>
      </c>
      <c r="H103" s="36">
        <f t="shared" si="35"/>
        <v>16</v>
      </c>
      <c r="I103" s="36">
        <f t="shared" si="35"/>
        <v>6</v>
      </c>
      <c r="J103" s="36">
        <f t="shared" si="35"/>
        <v>46.37</v>
      </c>
      <c r="K103" s="36">
        <f t="shared" si="35"/>
        <v>39</v>
      </c>
      <c r="L103" s="36">
        <f t="shared" si="35"/>
        <v>7.37</v>
      </c>
      <c r="M103" s="544"/>
      <c r="N103" s="456"/>
      <c r="O103" s="87"/>
      <c r="P103" s="429"/>
      <c r="Q103" s="456"/>
      <c r="R103" s="456"/>
      <c r="S103" s="598"/>
    </row>
    <row r="104" s="236" customFormat="1" ht="36" spans="1:19">
      <c r="A104" s="87">
        <v>1</v>
      </c>
      <c r="B104" s="87" t="s">
        <v>797</v>
      </c>
      <c r="C104" s="87" t="s">
        <v>555</v>
      </c>
      <c r="D104" s="87" t="s">
        <v>798</v>
      </c>
      <c r="E104" s="87"/>
      <c r="F104" s="87"/>
      <c r="G104" s="87">
        <v>15</v>
      </c>
      <c r="H104" s="87"/>
      <c r="I104" s="87"/>
      <c r="J104" s="87">
        <f>K104+L104</f>
        <v>15</v>
      </c>
      <c r="K104" s="87">
        <v>11</v>
      </c>
      <c r="L104" s="87">
        <v>4</v>
      </c>
      <c r="M104" s="87" t="s">
        <v>573</v>
      </c>
      <c r="N104" s="87" t="s">
        <v>574</v>
      </c>
      <c r="O104" s="87">
        <v>2022.12</v>
      </c>
      <c r="P104" s="429" t="s">
        <v>788</v>
      </c>
      <c r="Q104" s="87"/>
      <c r="R104" s="87"/>
      <c r="S104" s="572"/>
    </row>
    <row r="105" s="238" customFormat="1" ht="48" spans="1:19">
      <c r="A105" s="87">
        <v>2</v>
      </c>
      <c r="B105" s="89" t="s">
        <v>799</v>
      </c>
      <c r="C105" s="272" t="s">
        <v>581</v>
      </c>
      <c r="D105" s="90" t="s">
        <v>798</v>
      </c>
      <c r="E105" s="90"/>
      <c r="F105" s="273"/>
      <c r="G105" s="274">
        <f>H105+I105+J105</f>
        <v>10</v>
      </c>
      <c r="H105" s="274"/>
      <c r="I105" s="274"/>
      <c r="J105" s="87">
        <f>K105+L105</f>
        <v>10</v>
      </c>
      <c r="K105" s="274">
        <v>10</v>
      </c>
      <c r="L105" s="274"/>
      <c r="M105" s="292" t="s">
        <v>800</v>
      </c>
      <c r="N105" s="87" t="s">
        <v>584</v>
      </c>
      <c r="O105" s="87">
        <v>2022.12</v>
      </c>
      <c r="P105" s="429" t="s">
        <v>788</v>
      </c>
      <c r="Q105" s="301"/>
      <c r="R105" s="302"/>
      <c r="S105" s="557"/>
    </row>
    <row r="106" s="237" customFormat="1" ht="48" customHeight="1" spans="1:19">
      <c r="A106" s="87">
        <v>3</v>
      </c>
      <c r="B106" s="87" t="s">
        <v>801</v>
      </c>
      <c r="C106" s="87" t="s">
        <v>577</v>
      </c>
      <c r="D106" s="87" t="s">
        <v>798</v>
      </c>
      <c r="E106" s="87"/>
      <c r="F106" s="87"/>
      <c r="G106" s="87">
        <v>10</v>
      </c>
      <c r="H106" s="87"/>
      <c r="I106" s="87"/>
      <c r="J106" s="87">
        <f>K106+L106</f>
        <v>10</v>
      </c>
      <c r="K106" s="87">
        <v>10</v>
      </c>
      <c r="L106" s="87"/>
      <c r="M106" s="257" t="s">
        <v>578</v>
      </c>
      <c r="N106" s="87" t="s">
        <v>579</v>
      </c>
      <c r="O106" s="87">
        <v>2022.12</v>
      </c>
      <c r="P106" s="429" t="s">
        <v>788</v>
      </c>
      <c r="Q106" s="87"/>
      <c r="R106" s="275"/>
      <c r="S106" s="599"/>
    </row>
    <row r="107" s="261" customFormat="1" ht="60" spans="1:19">
      <c r="A107" s="87">
        <v>4</v>
      </c>
      <c r="B107" s="76" t="s">
        <v>802</v>
      </c>
      <c r="C107" s="76" t="s">
        <v>803</v>
      </c>
      <c r="D107" s="76" t="s">
        <v>804</v>
      </c>
      <c r="E107" s="76" t="s">
        <v>805</v>
      </c>
      <c r="F107" s="76"/>
      <c r="G107" s="76">
        <v>33.37</v>
      </c>
      <c r="H107" s="76">
        <v>16</v>
      </c>
      <c r="I107" s="76">
        <v>6</v>
      </c>
      <c r="J107" s="87">
        <f>K107+L107</f>
        <v>11.37</v>
      </c>
      <c r="K107" s="76">
        <v>8</v>
      </c>
      <c r="L107" s="76">
        <v>3.37</v>
      </c>
      <c r="M107" s="76" t="s">
        <v>806</v>
      </c>
      <c r="N107" s="458" t="s">
        <v>807</v>
      </c>
      <c r="O107" s="87">
        <v>2022.12</v>
      </c>
      <c r="P107" s="429" t="s">
        <v>788</v>
      </c>
      <c r="Q107" s="407" t="s">
        <v>808</v>
      </c>
      <c r="R107" s="456"/>
      <c r="S107" s="600"/>
    </row>
    <row r="108" s="555" customFormat="1" spans="1:20">
      <c r="A108" s="587"/>
      <c r="B108" s="297" t="s">
        <v>809</v>
      </c>
      <c r="C108" s="46">
        <f>C109</f>
        <v>1</v>
      </c>
      <c r="D108" s="297"/>
      <c r="E108" s="297"/>
      <c r="F108" s="297"/>
      <c r="G108" s="46">
        <f t="shared" ref="G108:L108" si="36">G109</f>
        <v>5</v>
      </c>
      <c r="H108" s="46">
        <f t="shared" si="36"/>
        <v>0</v>
      </c>
      <c r="I108" s="46">
        <f t="shared" si="36"/>
        <v>0</v>
      </c>
      <c r="J108" s="46">
        <f t="shared" si="36"/>
        <v>5</v>
      </c>
      <c r="K108" s="46">
        <f t="shared" si="36"/>
        <v>5</v>
      </c>
      <c r="L108" s="46">
        <f t="shared" si="36"/>
        <v>0</v>
      </c>
      <c r="M108" s="297"/>
      <c r="N108" s="297"/>
      <c r="O108" s="36"/>
      <c r="P108" s="297"/>
      <c r="Q108" s="297"/>
      <c r="R108" s="297"/>
      <c r="S108" s="582"/>
      <c r="T108" s="556"/>
    </row>
    <row r="109" s="236" customFormat="1" ht="24" spans="1:19">
      <c r="A109" s="88" t="s">
        <v>16</v>
      </c>
      <c r="B109" s="350" t="s">
        <v>92</v>
      </c>
      <c r="C109" s="268">
        <v>1</v>
      </c>
      <c r="D109" s="90"/>
      <c r="E109" s="90"/>
      <c r="F109" s="90"/>
      <c r="G109" s="274">
        <f t="shared" ref="G109:L109" si="37">G110</f>
        <v>5</v>
      </c>
      <c r="H109" s="274">
        <f t="shared" si="37"/>
        <v>0</v>
      </c>
      <c r="I109" s="274">
        <f t="shared" si="37"/>
        <v>0</v>
      </c>
      <c r="J109" s="274">
        <f t="shared" si="37"/>
        <v>5</v>
      </c>
      <c r="K109" s="274">
        <f t="shared" si="37"/>
        <v>5</v>
      </c>
      <c r="L109" s="274">
        <f t="shared" si="37"/>
        <v>0</v>
      </c>
      <c r="M109" s="86"/>
      <c r="N109" s="87"/>
      <c r="O109" s="87"/>
      <c r="P109" s="87"/>
      <c r="Q109" s="87"/>
      <c r="R109" s="87"/>
      <c r="S109" s="572"/>
    </row>
    <row r="110" s="237" customFormat="1" ht="66" customHeight="1" spans="1:19">
      <c r="A110" s="87">
        <v>1</v>
      </c>
      <c r="B110" s="87" t="s">
        <v>810</v>
      </c>
      <c r="C110" s="87" t="s">
        <v>577</v>
      </c>
      <c r="D110" s="87" t="s">
        <v>798</v>
      </c>
      <c r="E110" s="87"/>
      <c r="F110" s="87"/>
      <c r="G110" s="87">
        <v>5</v>
      </c>
      <c r="H110" s="87"/>
      <c r="I110" s="87"/>
      <c r="J110" s="87">
        <f>K110</f>
        <v>5</v>
      </c>
      <c r="K110" s="87">
        <v>5</v>
      </c>
      <c r="L110" s="87"/>
      <c r="M110" s="257" t="s">
        <v>578</v>
      </c>
      <c r="N110" s="87" t="s">
        <v>579</v>
      </c>
      <c r="O110" s="87">
        <v>2022.12</v>
      </c>
      <c r="P110" s="429" t="s">
        <v>811</v>
      </c>
      <c r="Q110" s="87"/>
      <c r="R110" s="275"/>
      <c r="S110" s="599"/>
    </row>
    <row r="111" s="555" customFormat="1" spans="1:20">
      <c r="A111" s="587"/>
      <c r="B111" s="297" t="s">
        <v>812</v>
      </c>
      <c r="C111" s="46">
        <f>C112</f>
        <v>1</v>
      </c>
      <c r="D111" s="297"/>
      <c r="E111" s="297"/>
      <c r="F111" s="297"/>
      <c r="G111" s="46">
        <f t="shared" ref="G111:L111" si="38">G112</f>
        <v>10</v>
      </c>
      <c r="H111" s="46">
        <f t="shared" si="38"/>
        <v>0</v>
      </c>
      <c r="I111" s="46">
        <f t="shared" si="38"/>
        <v>0</v>
      </c>
      <c r="J111" s="46">
        <f t="shared" si="38"/>
        <v>10</v>
      </c>
      <c r="K111" s="46">
        <f t="shared" si="38"/>
        <v>10</v>
      </c>
      <c r="L111" s="46">
        <f t="shared" si="38"/>
        <v>0</v>
      </c>
      <c r="M111" s="297"/>
      <c r="N111" s="297"/>
      <c r="O111" s="36"/>
      <c r="P111" s="297"/>
      <c r="Q111" s="297"/>
      <c r="R111" s="297"/>
      <c r="S111" s="582"/>
      <c r="T111" s="556"/>
    </row>
    <row r="112" s="236" customFormat="1" ht="24" spans="1:19">
      <c r="A112" s="88" t="s">
        <v>16</v>
      </c>
      <c r="B112" s="350" t="s">
        <v>92</v>
      </c>
      <c r="C112" s="268">
        <v>1</v>
      </c>
      <c r="D112" s="90"/>
      <c r="E112" s="90"/>
      <c r="F112" s="90"/>
      <c r="G112" s="274">
        <f t="shared" ref="G112:L112" si="39">G113</f>
        <v>10</v>
      </c>
      <c r="H112" s="274">
        <f t="shared" si="39"/>
        <v>0</v>
      </c>
      <c r="I112" s="274">
        <f t="shared" si="39"/>
        <v>0</v>
      </c>
      <c r="J112" s="274">
        <f t="shared" si="39"/>
        <v>10</v>
      </c>
      <c r="K112" s="274">
        <f t="shared" si="39"/>
        <v>10</v>
      </c>
      <c r="L112" s="274">
        <f t="shared" si="39"/>
        <v>0</v>
      </c>
      <c r="M112" s="86"/>
      <c r="N112" s="87"/>
      <c r="O112" s="87"/>
      <c r="P112" s="87"/>
      <c r="Q112" s="87"/>
      <c r="R112" s="87"/>
      <c r="S112" s="572"/>
    </row>
    <row r="113" s="237" customFormat="1" ht="55" customHeight="1" spans="1:19">
      <c r="A113" s="87">
        <v>1</v>
      </c>
      <c r="B113" s="87" t="s">
        <v>813</v>
      </c>
      <c r="C113" s="87" t="s">
        <v>577</v>
      </c>
      <c r="D113" s="87" t="s">
        <v>798</v>
      </c>
      <c r="E113" s="87"/>
      <c r="F113" s="87"/>
      <c r="G113" s="87">
        <v>10</v>
      </c>
      <c r="H113" s="87"/>
      <c r="I113" s="87"/>
      <c r="J113" s="87">
        <f>K113</f>
        <v>10</v>
      </c>
      <c r="K113" s="87">
        <v>10</v>
      </c>
      <c r="L113" s="87"/>
      <c r="M113" s="257" t="s">
        <v>578</v>
      </c>
      <c r="N113" s="87" t="s">
        <v>579</v>
      </c>
      <c r="O113" s="87">
        <v>2022.12</v>
      </c>
      <c r="P113" s="429" t="s">
        <v>814</v>
      </c>
      <c r="Q113" s="87"/>
      <c r="R113" s="275"/>
      <c r="S113" s="599"/>
    </row>
    <row r="114" s="555" customFormat="1" spans="1:19">
      <c r="A114" s="46"/>
      <c r="B114" s="297" t="s">
        <v>98</v>
      </c>
      <c r="C114" s="46">
        <f>C115+C119</f>
        <v>16</v>
      </c>
      <c r="D114" s="297"/>
      <c r="E114" s="297"/>
      <c r="F114" s="297"/>
      <c r="G114" s="46">
        <f t="shared" ref="G114:L114" si="40">SUM(G115+G119)</f>
        <v>3193.32</v>
      </c>
      <c r="H114" s="46">
        <f t="shared" si="40"/>
        <v>699</v>
      </c>
      <c r="I114" s="46">
        <f t="shared" si="40"/>
        <v>0</v>
      </c>
      <c r="J114" s="46">
        <f t="shared" si="40"/>
        <v>1965.1</v>
      </c>
      <c r="K114" s="46">
        <f t="shared" si="40"/>
        <v>1965.1</v>
      </c>
      <c r="L114" s="46">
        <f t="shared" si="40"/>
        <v>0</v>
      </c>
      <c r="M114" s="297"/>
      <c r="N114" s="297"/>
      <c r="O114" s="36"/>
      <c r="P114" s="297"/>
      <c r="Q114" s="297"/>
      <c r="R114" s="297"/>
      <c r="S114" s="579"/>
    </row>
    <row r="115" s="236" customFormat="1" ht="24" spans="1:19">
      <c r="A115" s="88" t="s">
        <v>16</v>
      </c>
      <c r="B115" s="140" t="s">
        <v>49</v>
      </c>
      <c r="C115" s="140">
        <v>3</v>
      </c>
      <c r="D115" s="90"/>
      <c r="E115" s="90"/>
      <c r="F115" s="90"/>
      <c r="G115" s="90">
        <f t="shared" ref="G115:L115" si="41">SUM(G116:G118)</f>
        <v>1506.02</v>
      </c>
      <c r="H115" s="90">
        <f t="shared" si="41"/>
        <v>450</v>
      </c>
      <c r="I115" s="90">
        <f t="shared" si="41"/>
        <v>0</v>
      </c>
      <c r="J115" s="90">
        <f t="shared" si="41"/>
        <v>720</v>
      </c>
      <c r="K115" s="90">
        <f t="shared" si="41"/>
        <v>720</v>
      </c>
      <c r="L115" s="90">
        <f t="shared" si="41"/>
        <v>0</v>
      </c>
      <c r="M115" s="87"/>
      <c r="N115" s="87"/>
      <c r="O115" s="87"/>
      <c r="P115" s="87"/>
      <c r="Q115" s="87"/>
      <c r="R115" s="87"/>
      <c r="S115" s="572"/>
    </row>
    <row r="116" s="236" customFormat="1" ht="60" spans="1:19">
      <c r="A116" s="88">
        <v>1</v>
      </c>
      <c r="B116" s="87" t="s">
        <v>815</v>
      </c>
      <c r="C116" s="87" t="s">
        <v>611</v>
      </c>
      <c r="D116" s="87" t="s">
        <v>816</v>
      </c>
      <c r="E116" s="363" t="s">
        <v>817</v>
      </c>
      <c r="F116" s="363" t="s">
        <v>818</v>
      </c>
      <c r="G116" s="87">
        <v>565.45</v>
      </c>
      <c r="H116" s="87">
        <v>250</v>
      </c>
      <c r="I116" s="337">
        <v>0</v>
      </c>
      <c r="J116" s="87">
        <f>K116</f>
        <v>140</v>
      </c>
      <c r="K116" s="87">
        <v>140</v>
      </c>
      <c r="L116" s="140">
        <v>0</v>
      </c>
      <c r="M116" s="471" t="s">
        <v>819</v>
      </c>
      <c r="N116" s="363" t="s">
        <v>820</v>
      </c>
      <c r="O116" s="87">
        <v>2022.12</v>
      </c>
      <c r="P116" s="275" t="s">
        <v>145</v>
      </c>
      <c r="Q116" s="87" t="s">
        <v>821</v>
      </c>
      <c r="R116" s="87"/>
      <c r="S116" s="572"/>
    </row>
    <row r="117" s="236" customFormat="1" ht="60" spans="1:19">
      <c r="A117" s="88">
        <v>2</v>
      </c>
      <c r="B117" s="87" t="s">
        <v>822</v>
      </c>
      <c r="C117" s="87" t="s">
        <v>611</v>
      </c>
      <c r="D117" s="87" t="s">
        <v>816</v>
      </c>
      <c r="E117" s="363" t="s">
        <v>817</v>
      </c>
      <c r="F117" s="363" t="s">
        <v>818</v>
      </c>
      <c r="G117" s="87">
        <v>547.57</v>
      </c>
      <c r="H117" s="337">
        <v>0</v>
      </c>
      <c r="I117" s="337">
        <v>0</v>
      </c>
      <c r="J117" s="87">
        <f t="shared" ref="J117:J133" si="42">K117</f>
        <v>400</v>
      </c>
      <c r="K117" s="87">
        <v>400</v>
      </c>
      <c r="L117" s="140">
        <v>0</v>
      </c>
      <c r="M117" s="471" t="s">
        <v>823</v>
      </c>
      <c r="N117" s="363" t="s">
        <v>820</v>
      </c>
      <c r="O117" s="87">
        <v>2022.12</v>
      </c>
      <c r="P117" s="275" t="s">
        <v>145</v>
      </c>
      <c r="Q117" s="87" t="s">
        <v>824</v>
      </c>
      <c r="R117" s="87"/>
      <c r="S117" s="572"/>
    </row>
    <row r="118" s="255" customFormat="1" ht="54" customHeight="1" spans="1:19">
      <c r="A118" s="88">
        <v>3</v>
      </c>
      <c r="B118" s="88" t="s">
        <v>825</v>
      </c>
      <c r="C118" s="304" t="s">
        <v>545</v>
      </c>
      <c r="D118" s="305" t="s">
        <v>826</v>
      </c>
      <c r="E118" s="305" t="s">
        <v>827</v>
      </c>
      <c r="F118" s="279"/>
      <c r="G118" s="279">
        <v>393</v>
      </c>
      <c r="H118" s="306">
        <v>200</v>
      </c>
      <c r="I118" s="306"/>
      <c r="J118" s="87">
        <f t="shared" si="42"/>
        <v>180</v>
      </c>
      <c r="K118" s="88">
        <v>180</v>
      </c>
      <c r="L118" s="88"/>
      <c r="M118" s="275" t="s">
        <v>828</v>
      </c>
      <c r="N118" s="87" t="s">
        <v>829</v>
      </c>
      <c r="O118" s="87">
        <v>2022.12</v>
      </c>
      <c r="P118" s="87" t="s">
        <v>138</v>
      </c>
      <c r="Q118" s="87" t="s">
        <v>830</v>
      </c>
      <c r="R118" s="517"/>
      <c r="S118" s="578"/>
    </row>
    <row r="119" s="236" customFormat="1" ht="24" spans="1:19">
      <c r="A119" s="88" t="s">
        <v>33</v>
      </c>
      <c r="B119" s="89" t="s">
        <v>92</v>
      </c>
      <c r="C119" s="268">
        <v>13</v>
      </c>
      <c r="D119" s="90"/>
      <c r="E119" s="90"/>
      <c r="F119" s="90"/>
      <c r="G119" s="276">
        <f t="shared" ref="G119:L119" si="43">SUM(G120:G132)</f>
        <v>1687.3</v>
      </c>
      <c r="H119" s="276">
        <f t="shared" si="43"/>
        <v>249</v>
      </c>
      <c r="I119" s="276">
        <f t="shared" si="43"/>
        <v>0</v>
      </c>
      <c r="J119" s="276">
        <f t="shared" si="43"/>
        <v>1245.1</v>
      </c>
      <c r="K119" s="276">
        <f t="shared" si="43"/>
        <v>1245.1</v>
      </c>
      <c r="L119" s="90">
        <f t="shared" si="43"/>
        <v>0</v>
      </c>
      <c r="M119" s="87"/>
      <c r="N119" s="87"/>
      <c r="O119" s="87"/>
      <c r="P119" s="87"/>
      <c r="Q119" s="87"/>
      <c r="R119" s="87"/>
      <c r="S119" s="572"/>
    </row>
    <row r="120" s="236" customFormat="1" ht="120" spans="1:19">
      <c r="A120" s="88">
        <v>1</v>
      </c>
      <c r="B120" s="87" t="s">
        <v>831</v>
      </c>
      <c r="C120" s="87" t="s">
        <v>555</v>
      </c>
      <c r="D120" s="87" t="s">
        <v>832</v>
      </c>
      <c r="E120" s="87" t="s">
        <v>833</v>
      </c>
      <c r="F120" s="279"/>
      <c r="G120" s="87">
        <v>349.98</v>
      </c>
      <c r="H120" s="87">
        <v>29</v>
      </c>
      <c r="I120" s="279"/>
      <c r="J120" s="87">
        <f t="shared" si="42"/>
        <v>251</v>
      </c>
      <c r="K120" s="87">
        <v>251</v>
      </c>
      <c r="L120" s="88"/>
      <c r="M120" s="86" t="s">
        <v>834</v>
      </c>
      <c r="N120" s="87"/>
      <c r="O120" s="87">
        <v>2022.12</v>
      </c>
      <c r="P120" s="87" t="s">
        <v>835</v>
      </c>
      <c r="Q120" s="87" t="s">
        <v>836</v>
      </c>
      <c r="R120" s="86"/>
      <c r="S120" s="572"/>
    </row>
    <row r="121" s="236" customFormat="1" ht="108" spans="1:19">
      <c r="A121" s="88">
        <v>2</v>
      </c>
      <c r="B121" s="87" t="s">
        <v>837</v>
      </c>
      <c r="C121" s="87" t="s">
        <v>555</v>
      </c>
      <c r="D121" s="87" t="s">
        <v>832</v>
      </c>
      <c r="E121" s="279" t="s">
        <v>833</v>
      </c>
      <c r="F121" s="279"/>
      <c r="G121" s="87">
        <v>201</v>
      </c>
      <c r="H121" s="87">
        <v>32</v>
      </c>
      <c r="I121" s="279"/>
      <c r="J121" s="87">
        <f t="shared" si="42"/>
        <v>128</v>
      </c>
      <c r="K121" s="87">
        <v>128</v>
      </c>
      <c r="L121" s="88"/>
      <c r="M121" s="86" t="s">
        <v>838</v>
      </c>
      <c r="N121" s="87"/>
      <c r="O121" s="87">
        <v>2022.12</v>
      </c>
      <c r="P121" s="87" t="s">
        <v>835</v>
      </c>
      <c r="Q121" s="87" t="s">
        <v>839</v>
      </c>
      <c r="R121" s="86"/>
      <c r="S121" s="572"/>
    </row>
    <row r="122" s="236" customFormat="1" ht="144" spans="1:19">
      <c r="A122" s="88">
        <v>3</v>
      </c>
      <c r="B122" s="87" t="s">
        <v>840</v>
      </c>
      <c r="C122" s="87" t="s">
        <v>841</v>
      </c>
      <c r="D122" s="87" t="s">
        <v>842</v>
      </c>
      <c r="E122" s="90"/>
      <c r="F122" s="90"/>
      <c r="G122" s="87">
        <v>186.79</v>
      </c>
      <c r="H122" s="87">
        <v>100</v>
      </c>
      <c r="I122" s="87"/>
      <c r="J122" s="87">
        <f t="shared" si="42"/>
        <v>86.79</v>
      </c>
      <c r="K122" s="87">
        <v>86.79</v>
      </c>
      <c r="L122" s="140"/>
      <c r="M122" s="87" t="s">
        <v>843</v>
      </c>
      <c r="N122" s="87" t="s">
        <v>844</v>
      </c>
      <c r="O122" s="87">
        <v>2022.12</v>
      </c>
      <c r="P122" s="87" t="s">
        <v>117</v>
      </c>
      <c r="Q122" s="87" t="s">
        <v>845</v>
      </c>
      <c r="R122" s="87"/>
      <c r="S122" s="572"/>
    </row>
    <row r="123" s="236" customFormat="1" ht="72" spans="1:19">
      <c r="A123" s="88">
        <v>4</v>
      </c>
      <c r="B123" s="89" t="s">
        <v>846</v>
      </c>
      <c r="C123" s="89" t="s">
        <v>545</v>
      </c>
      <c r="D123" s="90" t="s">
        <v>847</v>
      </c>
      <c r="E123" s="90" t="s">
        <v>848</v>
      </c>
      <c r="F123" s="90" t="s">
        <v>849</v>
      </c>
      <c r="G123" s="276">
        <v>266.25</v>
      </c>
      <c r="H123" s="90">
        <v>88</v>
      </c>
      <c r="I123" s="90"/>
      <c r="J123" s="87">
        <f t="shared" si="42"/>
        <v>98</v>
      </c>
      <c r="K123" s="276">
        <v>98</v>
      </c>
      <c r="L123" s="140"/>
      <c r="M123" s="86" t="s">
        <v>850</v>
      </c>
      <c r="N123" s="86" t="s">
        <v>851</v>
      </c>
      <c r="O123" s="87">
        <v>2022.12</v>
      </c>
      <c r="P123" s="87" t="s">
        <v>852</v>
      </c>
      <c r="Q123" s="87" t="s">
        <v>853</v>
      </c>
      <c r="R123" s="87"/>
      <c r="S123" s="572"/>
    </row>
    <row r="124" s="236" customFormat="1" ht="144" spans="1:19">
      <c r="A124" s="88">
        <v>5</v>
      </c>
      <c r="B124" s="89" t="s">
        <v>854</v>
      </c>
      <c r="C124" s="89" t="s">
        <v>855</v>
      </c>
      <c r="D124" s="90" t="s">
        <v>782</v>
      </c>
      <c r="E124" s="90" t="s">
        <v>856</v>
      </c>
      <c r="F124" s="87" t="s">
        <v>857</v>
      </c>
      <c r="G124" s="276">
        <v>48.49</v>
      </c>
      <c r="H124" s="90">
        <v>0</v>
      </c>
      <c r="I124" s="90">
        <v>0</v>
      </c>
      <c r="J124" s="87">
        <f t="shared" si="42"/>
        <v>48.49</v>
      </c>
      <c r="K124" s="140">
        <v>48.49</v>
      </c>
      <c r="L124" s="140">
        <v>0</v>
      </c>
      <c r="M124" s="470" t="s">
        <v>858</v>
      </c>
      <c r="N124" s="87" t="s">
        <v>859</v>
      </c>
      <c r="O124" s="87">
        <v>2022.12</v>
      </c>
      <c r="P124" s="87" t="s">
        <v>464</v>
      </c>
      <c r="Q124" s="87" t="s">
        <v>860</v>
      </c>
      <c r="R124" s="87"/>
      <c r="S124" s="578"/>
    </row>
    <row r="125" s="236" customFormat="1" ht="60" spans="1:19">
      <c r="A125" s="88">
        <v>6</v>
      </c>
      <c r="B125" s="89" t="s">
        <v>861</v>
      </c>
      <c r="C125" s="89" t="s">
        <v>555</v>
      </c>
      <c r="D125" s="90" t="s">
        <v>826</v>
      </c>
      <c r="E125" s="90" t="s">
        <v>862</v>
      </c>
      <c r="F125" s="90"/>
      <c r="G125" s="276">
        <v>199.8</v>
      </c>
      <c r="H125" s="90">
        <v>0</v>
      </c>
      <c r="I125" s="90"/>
      <c r="J125" s="87">
        <f t="shared" si="42"/>
        <v>199.8</v>
      </c>
      <c r="K125" s="140">
        <v>199.8</v>
      </c>
      <c r="L125" s="140"/>
      <c r="M125" s="87" t="s">
        <v>863</v>
      </c>
      <c r="N125" s="87" t="s">
        <v>864</v>
      </c>
      <c r="O125" s="87">
        <v>2022.12</v>
      </c>
      <c r="P125" s="87" t="s">
        <v>138</v>
      </c>
      <c r="Q125" s="87" t="s">
        <v>865</v>
      </c>
      <c r="R125" s="87"/>
      <c r="S125" s="572"/>
    </row>
    <row r="126" s="236" customFormat="1" ht="60" spans="1:19">
      <c r="A126" s="88">
        <v>7</v>
      </c>
      <c r="B126" s="86" t="s">
        <v>866</v>
      </c>
      <c r="C126" s="87" t="s">
        <v>555</v>
      </c>
      <c r="D126" s="87" t="s">
        <v>816</v>
      </c>
      <c r="E126" s="90" t="s">
        <v>867</v>
      </c>
      <c r="F126" s="90"/>
      <c r="G126" s="87">
        <v>106.24</v>
      </c>
      <c r="H126" s="90">
        <v>0</v>
      </c>
      <c r="I126" s="90">
        <v>0</v>
      </c>
      <c r="J126" s="87">
        <f t="shared" si="42"/>
        <v>106</v>
      </c>
      <c r="K126" s="87">
        <v>106</v>
      </c>
      <c r="L126" s="140">
        <v>0</v>
      </c>
      <c r="M126" s="87" t="s">
        <v>868</v>
      </c>
      <c r="N126" s="87" t="s">
        <v>864</v>
      </c>
      <c r="O126" s="87">
        <v>2022.12</v>
      </c>
      <c r="P126" s="275" t="s">
        <v>145</v>
      </c>
      <c r="Q126" s="87" t="s">
        <v>869</v>
      </c>
      <c r="R126" s="87"/>
      <c r="S126" s="572"/>
    </row>
    <row r="127" s="236" customFormat="1" ht="48" spans="1:19">
      <c r="A127" s="88">
        <v>8</v>
      </c>
      <c r="B127" s="86" t="s">
        <v>870</v>
      </c>
      <c r="C127" s="87" t="s">
        <v>611</v>
      </c>
      <c r="D127" s="87" t="s">
        <v>816</v>
      </c>
      <c r="E127" s="363" t="s">
        <v>817</v>
      </c>
      <c r="F127" s="90"/>
      <c r="G127" s="87">
        <v>37.47</v>
      </c>
      <c r="H127" s="90">
        <v>0</v>
      </c>
      <c r="I127" s="90">
        <v>0</v>
      </c>
      <c r="J127" s="87">
        <f t="shared" si="42"/>
        <v>37.47</v>
      </c>
      <c r="K127" s="87">
        <v>37.47</v>
      </c>
      <c r="L127" s="140">
        <v>0</v>
      </c>
      <c r="M127" s="87" t="s">
        <v>871</v>
      </c>
      <c r="N127" s="87" t="s">
        <v>864</v>
      </c>
      <c r="O127" s="87">
        <v>2022.12</v>
      </c>
      <c r="P127" s="275" t="s">
        <v>145</v>
      </c>
      <c r="Q127" s="87" t="s">
        <v>872</v>
      </c>
      <c r="R127" s="87"/>
      <c r="S127" s="572"/>
    </row>
    <row r="128" s="255" customFormat="1" ht="62" customHeight="1" spans="1:19">
      <c r="A128" s="88">
        <v>9</v>
      </c>
      <c r="B128" s="86" t="s">
        <v>873</v>
      </c>
      <c r="C128" s="87" t="s">
        <v>874</v>
      </c>
      <c r="D128" s="87" t="s">
        <v>875</v>
      </c>
      <c r="E128" s="279" t="s">
        <v>876</v>
      </c>
      <c r="F128" s="279"/>
      <c r="G128" s="87">
        <v>47.69</v>
      </c>
      <c r="H128" s="279">
        <v>0</v>
      </c>
      <c r="I128" s="279">
        <v>0</v>
      </c>
      <c r="J128" s="87">
        <f t="shared" si="42"/>
        <v>46</v>
      </c>
      <c r="K128" s="87">
        <v>46</v>
      </c>
      <c r="L128" s="88">
        <v>0</v>
      </c>
      <c r="M128" s="87" t="s">
        <v>877</v>
      </c>
      <c r="N128" s="87" t="s">
        <v>878</v>
      </c>
      <c r="O128" s="87">
        <v>2022.12</v>
      </c>
      <c r="P128" s="275" t="s">
        <v>145</v>
      </c>
      <c r="Q128" s="87" t="s">
        <v>879</v>
      </c>
      <c r="R128" s="517"/>
      <c r="S128" s="578"/>
    </row>
    <row r="129" s="236" customFormat="1" ht="48" spans="1:19">
      <c r="A129" s="88">
        <v>10</v>
      </c>
      <c r="B129" s="86" t="s">
        <v>880</v>
      </c>
      <c r="C129" s="87" t="s">
        <v>611</v>
      </c>
      <c r="D129" s="87" t="s">
        <v>875</v>
      </c>
      <c r="E129" s="90" t="s">
        <v>867</v>
      </c>
      <c r="F129" s="90"/>
      <c r="G129" s="87">
        <v>28.61</v>
      </c>
      <c r="H129" s="90">
        <v>0</v>
      </c>
      <c r="I129" s="90">
        <v>0</v>
      </c>
      <c r="J129" s="87">
        <f t="shared" si="42"/>
        <v>28.6</v>
      </c>
      <c r="K129" s="87">
        <v>28.6</v>
      </c>
      <c r="L129" s="140">
        <v>0</v>
      </c>
      <c r="M129" s="87" t="s">
        <v>881</v>
      </c>
      <c r="N129" s="87" t="s">
        <v>864</v>
      </c>
      <c r="O129" s="87">
        <v>2022.12</v>
      </c>
      <c r="P129" s="275" t="s">
        <v>145</v>
      </c>
      <c r="Q129" s="87" t="s">
        <v>882</v>
      </c>
      <c r="R129" s="87"/>
      <c r="S129" s="572"/>
    </row>
    <row r="130" s="478" customFormat="1" ht="63" customHeight="1" spans="1:19">
      <c r="A130" s="88">
        <v>11</v>
      </c>
      <c r="B130" s="87" t="s">
        <v>883</v>
      </c>
      <c r="C130" s="87" t="s">
        <v>545</v>
      </c>
      <c r="D130" s="87" t="s">
        <v>884</v>
      </c>
      <c r="E130" s="87" t="s">
        <v>885</v>
      </c>
      <c r="F130" s="87"/>
      <c r="G130" s="87">
        <v>58.5</v>
      </c>
      <c r="H130" s="87">
        <v>0</v>
      </c>
      <c r="I130" s="87">
        <v>0</v>
      </c>
      <c r="J130" s="87">
        <v>58.5</v>
      </c>
      <c r="K130" s="61">
        <v>58.5</v>
      </c>
      <c r="L130" s="481"/>
      <c r="M130" s="481"/>
      <c r="N130" s="87" t="s">
        <v>864</v>
      </c>
      <c r="O130" s="481"/>
      <c r="P130" s="275" t="s">
        <v>886</v>
      </c>
      <c r="Q130" s="275" t="s">
        <v>887</v>
      </c>
      <c r="R130" s="275"/>
      <c r="S130" s="601"/>
    </row>
    <row r="131" s="255" customFormat="1" ht="72" spans="1:19">
      <c r="A131" s="88">
        <v>12</v>
      </c>
      <c r="B131" s="304" t="s">
        <v>888</v>
      </c>
      <c r="C131" s="304" t="s">
        <v>555</v>
      </c>
      <c r="D131" s="279" t="s">
        <v>889</v>
      </c>
      <c r="E131" s="279" t="s">
        <v>890</v>
      </c>
      <c r="F131" s="279"/>
      <c r="G131" s="468">
        <v>90.45</v>
      </c>
      <c r="H131" s="468"/>
      <c r="I131" s="468"/>
      <c r="J131" s="87">
        <f>K131</f>
        <v>90.45</v>
      </c>
      <c r="K131" s="468">
        <v>90.45</v>
      </c>
      <c r="L131" s="468"/>
      <c r="M131" s="304" t="s">
        <v>891</v>
      </c>
      <c r="N131" s="87" t="s">
        <v>864</v>
      </c>
      <c r="O131" s="87">
        <v>2022.12</v>
      </c>
      <c r="P131" s="107" t="s">
        <v>468</v>
      </c>
      <c r="Q131" s="602" t="s">
        <v>892</v>
      </c>
      <c r="R131" s="517"/>
      <c r="S131" s="578"/>
    </row>
    <row r="132" s="255" customFormat="1" ht="60" spans="1:19">
      <c r="A132" s="88">
        <v>13</v>
      </c>
      <c r="B132" s="304" t="s">
        <v>893</v>
      </c>
      <c r="C132" s="304" t="s">
        <v>611</v>
      </c>
      <c r="D132" s="279" t="s">
        <v>894</v>
      </c>
      <c r="E132" s="279" t="s">
        <v>895</v>
      </c>
      <c r="F132" s="279"/>
      <c r="G132" s="468">
        <v>66.03</v>
      </c>
      <c r="H132" s="468"/>
      <c r="I132" s="468"/>
      <c r="J132" s="87">
        <f>K132</f>
        <v>66</v>
      </c>
      <c r="K132" s="468">
        <v>66</v>
      </c>
      <c r="L132" s="88"/>
      <c r="M132" s="304" t="s">
        <v>896</v>
      </c>
      <c r="N132" s="87" t="s">
        <v>864</v>
      </c>
      <c r="O132" s="87">
        <v>2022.12</v>
      </c>
      <c r="P132" s="107" t="s">
        <v>468</v>
      </c>
      <c r="Q132" s="602" t="s">
        <v>897</v>
      </c>
      <c r="R132" s="517"/>
      <c r="S132" s="578"/>
    </row>
    <row r="133" ht="16" customHeight="1"/>
    <row r="134" hidden="1" spans="7:12">
      <c r="G134" s="238">
        <f t="shared" ref="G134:L134" si="44">SUM(G6:G133)</f>
        <v>73555.64</v>
      </c>
      <c r="H134" s="238">
        <f t="shared" si="44"/>
        <v>19440</v>
      </c>
      <c r="I134" s="238">
        <f t="shared" si="44"/>
        <v>7484</v>
      </c>
      <c r="J134" s="238">
        <f t="shared" si="44"/>
        <v>33262.12</v>
      </c>
      <c r="K134" s="238">
        <f t="shared" si="44"/>
        <v>27776.4</v>
      </c>
      <c r="L134" s="238">
        <f t="shared" si="44"/>
        <v>5485.72</v>
      </c>
    </row>
    <row r="135" hidden="1" spans="7:12">
      <c r="G135" s="238">
        <f t="shared" ref="G135:L135" si="45">G134/4</f>
        <v>18388.91</v>
      </c>
      <c r="H135" s="238">
        <f t="shared" si="45"/>
        <v>4860</v>
      </c>
      <c r="I135" s="238">
        <f t="shared" si="45"/>
        <v>1871</v>
      </c>
      <c r="J135" s="238">
        <f t="shared" si="45"/>
        <v>8315.53</v>
      </c>
      <c r="K135" s="238">
        <f t="shared" si="45"/>
        <v>6944.1</v>
      </c>
      <c r="L135" s="238">
        <f t="shared" si="45"/>
        <v>1371.43</v>
      </c>
    </row>
  </sheetData>
  <mergeCells count="17">
    <mergeCell ref="A1:B1"/>
    <mergeCell ref="B2:Q2"/>
    <mergeCell ref="A3:I3"/>
    <mergeCell ref="D4:E4"/>
    <mergeCell ref="H4:I4"/>
    <mergeCell ref="J4:L4"/>
    <mergeCell ref="A4:A5"/>
    <mergeCell ref="B4:B5"/>
    <mergeCell ref="C4:C5"/>
    <mergeCell ref="F4:F5"/>
    <mergeCell ref="G4:G5"/>
    <mergeCell ref="M4:M5"/>
    <mergeCell ref="N4:N5"/>
    <mergeCell ref="O4:O5"/>
    <mergeCell ref="P4:P5"/>
    <mergeCell ref="Q4:Q5"/>
    <mergeCell ref="R4:R5"/>
  </mergeCells>
  <pageMargins left="0.393055555555556" right="0.357638888888889" top="0.708333333333333" bottom="0.590277777777778" header="0.511805555555556" footer="0.428472222222222"/>
  <pageSetup paperSize="9" scale="77" orientation="landscape" horizontalDpi="600" verticalDpi="600"/>
  <headerFooter>
    <oddFooter>&amp;C第 &amp;P 页，共 &amp;N 页</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371"/>
  <sheetViews>
    <sheetView view="pageBreakPreview" zoomScaleNormal="85" topLeftCell="A4" workbookViewId="0">
      <pane xSplit="2" ySplit="3" topLeftCell="C127" activePane="bottomRight" state="frozen"/>
      <selection/>
      <selection pane="topRight"/>
      <selection pane="bottomLeft"/>
      <selection pane="bottomRight" activeCell="M130" sqref="M130"/>
    </sheetView>
  </sheetViews>
  <sheetFormatPr defaultColWidth="8.7" defaultRowHeight="14.25"/>
  <cols>
    <col min="1" max="1" width="3.66666666666667" style="238" customWidth="1"/>
    <col min="2" max="2" width="10.1666666666667" style="238" customWidth="1"/>
    <col min="3" max="3" width="6.75833333333333" style="238" customWidth="1"/>
    <col min="4" max="4" width="5.25" style="238" customWidth="1"/>
    <col min="5" max="5" width="6.125" style="238" customWidth="1"/>
    <col min="6" max="6" width="7.16666666666667" style="238" customWidth="1"/>
    <col min="7" max="7" width="10.2166666666667" style="238" customWidth="1"/>
    <col min="8" max="8" width="8.5" style="238" customWidth="1"/>
    <col min="9" max="9" width="8.525" style="238" customWidth="1"/>
    <col min="10" max="10" width="9.925" style="238" customWidth="1"/>
    <col min="11" max="11" width="10" style="238" customWidth="1"/>
    <col min="12" max="12" width="9" style="238" customWidth="1"/>
    <col min="13" max="13" width="20.875" style="238" customWidth="1"/>
    <col min="14" max="14" width="9.125" style="238" customWidth="1"/>
    <col min="15" max="15" width="7.83333333333333" style="238" customWidth="1"/>
    <col min="16" max="16" width="6.33333333333333" style="238" customWidth="1"/>
    <col min="17" max="17" width="8.66666666666667" style="238" customWidth="1"/>
    <col min="18" max="18" width="3.325" style="238" customWidth="1"/>
    <col min="19" max="19" width="8.75" style="238" customWidth="1"/>
    <col min="20" max="20" width="5.33333333333333" style="238" customWidth="1"/>
    <col min="21" max="22" width="12.6666666666667" style="238"/>
    <col min="23" max="16384" width="8.7" style="238"/>
  </cols>
  <sheetData>
    <row r="1" s="1" customFormat="1" ht="20.25" spans="1:12">
      <c r="A1" s="28" t="s">
        <v>527</v>
      </c>
      <c r="B1" s="29"/>
      <c r="C1" s="30"/>
      <c r="D1" s="31"/>
      <c r="E1" s="31"/>
      <c r="F1" s="31"/>
      <c r="G1" s="30"/>
      <c r="H1" s="31"/>
      <c r="I1" s="31"/>
      <c r="J1" s="31"/>
      <c r="K1" s="30"/>
      <c r="L1" s="30"/>
    </row>
    <row r="2" ht="21" customHeight="1" spans="2:18">
      <c r="B2" s="32" t="s">
        <v>528</v>
      </c>
      <c r="C2" s="32"/>
      <c r="D2" s="32"/>
      <c r="E2" s="32"/>
      <c r="F2" s="32"/>
      <c r="G2" s="32"/>
      <c r="H2" s="32"/>
      <c r="I2" s="32"/>
      <c r="J2" s="32"/>
      <c r="K2" s="32"/>
      <c r="L2" s="32"/>
      <c r="M2" s="32"/>
      <c r="N2" s="32"/>
      <c r="O2" s="32"/>
      <c r="P2" s="32"/>
      <c r="Q2" s="32"/>
      <c r="R2" s="168"/>
    </row>
    <row r="3" ht="15" customHeight="1" spans="1:18">
      <c r="A3" s="263"/>
      <c r="B3" s="263"/>
      <c r="C3" s="263"/>
      <c r="D3" s="263"/>
      <c r="E3" s="263"/>
      <c r="F3" s="263"/>
      <c r="G3" s="263"/>
      <c r="H3" s="263"/>
      <c r="I3" s="263"/>
      <c r="J3" s="288"/>
      <c r="K3" s="288"/>
      <c r="L3" s="288"/>
      <c r="M3" s="289"/>
      <c r="N3" s="168"/>
      <c r="O3" s="169"/>
      <c r="P3" s="170"/>
      <c r="Q3" s="170" t="s">
        <v>2</v>
      </c>
      <c r="R3" s="168"/>
    </row>
    <row r="4" s="234" customFormat="1" ht="25" customHeight="1" spans="1:18">
      <c r="A4" s="35" t="s">
        <v>3</v>
      </c>
      <c r="B4" s="35" t="s">
        <v>4</v>
      </c>
      <c r="C4" s="35" t="s">
        <v>529</v>
      </c>
      <c r="D4" s="35" t="s">
        <v>530</v>
      </c>
      <c r="E4" s="35"/>
      <c r="F4" s="264" t="s">
        <v>531</v>
      </c>
      <c r="G4" s="97" t="s">
        <v>532</v>
      </c>
      <c r="H4" s="36" t="s">
        <v>533</v>
      </c>
      <c r="I4" s="36"/>
      <c r="J4" s="35" t="s">
        <v>534</v>
      </c>
      <c r="K4" s="35"/>
      <c r="L4" s="35"/>
      <c r="M4" s="35" t="s">
        <v>535</v>
      </c>
      <c r="N4" s="35" t="s">
        <v>536</v>
      </c>
      <c r="O4" s="264" t="s">
        <v>537</v>
      </c>
      <c r="P4" s="35" t="s">
        <v>9</v>
      </c>
      <c r="Q4" s="35" t="s">
        <v>538</v>
      </c>
      <c r="R4" s="35" t="s">
        <v>10</v>
      </c>
    </row>
    <row r="5" s="234" customFormat="1" ht="26" customHeight="1" spans="1:18">
      <c r="A5" s="35"/>
      <c r="B5" s="35"/>
      <c r="C5" s="35"/>
      <c r="D5" s="35" t="s">
        <v>539</v>
      </c>
      <c r="E5" s="35" t="s">
        <v>540</v>
      </c>
      <c r="F5" s="264"/>
      <c r="G5" s="97"/>
      <c r="H5" s="265" t="s">
        <v>541</v>
      </c>
      <c r="I5" s="85" t="s">
        <v>542</v>
      </c>
      <c r="J5" s="97" t="s">
        <v>543</v>
      </c>
      <c r="K5" s="97" t="s">
        <v>11</v>
      </c>
      <c r="L5" s="97" t="s">
        <v>12</v>
      </c>
      <c r="M5" s="35"/>
      <c r="N5" s="35"/>
      <c r="O5" s="264"/>
      <c r="P5" s="35"/>
      <c r="Q5" s="35"/>
      <c r="R5" s="35"/>
    </row>
    <row r="6" s="234" customFormat="1" ht="19" customHeight="1" spans="1:18">
      <c r="A6" s="35"/>
      <c r="B6" s="35" t="s">
        <v>13</v>
      </c>
      <c r="C6" s="35"/>
      <c r="D6" s="35"/>
      <c r="E6" s="35"/>
      <c r="F6" s="264"/>
      <c r="G6" s="97">
        <f t="shared" ref="G6:L6" si="0">G7+G30+G53+G67+G88+G113+G128+G185+G203+G220+G237+G302+G336</f>
        <v>255173.77</v>
      </c>
      <c r="H6" s="97">
        <f t="shared" si="0"/>
        <v>16908</v>
      </c>
      <c r="I6" s="97">
        <f t="shared" si="0"/>
        <v>7072</v>
      </c>
      <c r="J6" s="97">
        <f>J7+J30+J53+J67+J88+J113+J128+J185+J203+J220+J237+J251+J302+J336+J330+J333</f>
        <v>21038.77</v>
      </c>
      <c r="K6" s="97">
        <f>K7+K30+K53+K67+K88+K113+K128+K185+K203+K220+K237+K251+K302+K336+K330+K333</f>
        <v>4717.206</v>
      </c>
      <c r="L6" s="97">
        <f>L7+L30+L53+L67+L88+L113+L128+L185+L203+L220+L237+L251+L302+L336+L330+L333</f>
        <v>1733.704</v>
      </c>
      <c r="M6" s="35"/>
      <c r="N6" s="35"/>
      <c r="O6" s="264"/>
      <c r="P6" s="35"/>
      <c r="Q6" s="35"/>
      <c r="R6" s="35"/>
    </row>
    <row r="7" s="235" customFormat="1" ht="20" customHeight="1" spans="1:18">
      <c r="A7" s="48"/>
      <c r="B7" s="48" t="s">
        <v>15</v>
      </c>
      <c r="C7" s="48"/>
      <c r="D7" s="48"/>
      <c r="E7" s="48"/>
      <c r="F7" s="266"/>
      <c r="G7" s="106">
        <f t="shared" ref="G7:L7" si="1">G8+G12+G17</f>
        <v>77866.01</v>
      </c>
      <c r="H7" s="106">
        <f t="shared" si="1"/>
        <v>1420</v>
      </c>
      <c r="I7" s="106">
        <f t="shared" si="1"/>
        <v>1394</v>
      </c>
      <c r="J7" s="106">
        <f t="shared" si="1"/>
        <v>577.14</v>
      </c>
      <c r="K7" s="106">
        <f t="shared" si="1"/>
        <v>447</v>
      </c>
      <c r="L7" s="106">
        <f t="shared" si="1"/>
        <v>133.51</v>
      </c>
      <c r="M7" s="48"/>
      <c r="N7" s="48"/>
      <c r="O7" s="266"/>
      <c r="P7" s="48"/>
      <c r="Q7" s="48"/>
      <c r="R7" s="48"/>
    </row>
    <row r="8" s="18" customFormat="1" ht="30" customHeight="1" spans="1:18">
      <c r="A8" s="88" t="s">
        <v>16</v>
      </c>
      <c r="B8" s="140" t="s">
        <v>49</v>
      </c>
      <c r="C8" s="140"/>
      <c r="D8" s="90"/>
      <c r="E8" s="90"/>
      <c r="F8" s="90"/>
      <c r="G8" s="267">
        <f t="shared" ref="G8:J8" si="2">G9+G10+G11</f>
        <v>72306.68</v>
      </c>
      <c r="H8" s="267">
        <f t="shared" si="2"/>
        <v>1200</v>
      </c>
      <c r="I8" s="267">
        <f t="shared" si="2"/>
        <v>800</v>
      </c>
      <c r="J8" s="267"/>
      <c r="K8" s="267"/>
      <c r="L8" s="267"/>
      <c r="M8" s="61"/>
      <c r="N8" s="61"/>
      <c r="O8" s="61"/>
      <c r="P8" s="61"/>
      <c r="Q8" s="61"/>
      <c r="R8" s="61"/>
    </row>
    <row r="9" s="18" customFormat="1" ht="166" customHeight="1" spans="1:20">
      <c r="A9" s="88">
        <v>1</v>
      </c>
      <c r="B9" s="140" t="s">
        <v>898</v>
      </c>
      <c r="C9" s="89" t="s">
        <v>545</v>
      </c>
      <c r="D9" s="268" t="s">
        <v>899</v>
      </c>
      <c r="E9" s="269" t="s">
        <v>900</v>
      </c>
      <c r="F9" s="90" t="s">
        <v>901</v>
      </c>
      <c r="G9" s="267">
        <v>38490.89</v>
      </c>
      <c r="H9" s="270">
        <v>800</v>
      </c>
      <c r="I9" s="270">
        <v>200</v>
      </c>
      <c r="J9" s="267"/>
      <c r="K9" s="61"/>
      <c r="L9" s="61"/>
      <c r="M9" s="86" t="s">
        <v>902</v>
      </c>
      <c r="N9" s="87" t="s">
        <v>903</v>
      </c>
      <c r="O9" s="61">
        <v>2025.12</v>
      </c>
      <c r="P9" s="87" t="s">
        <v>21</v>
      </c>
      <c r="Q9" s="87" t="s">
        <v>904</v>
      </c>
      <c r="R9" s="61"/>
      <c r="S9" s="483">
        <v>27000</v>
      </c>
      <c r="T9" s="484">
        <v>10490.89</v>
      </c>
    </row>
    <row r="10" s="18" customFormat="1" ht="200" customHeight="1" spans="1:20">
      <c r="A10" s="88">
        <v>2</v>
      </c>
      <c r="B10" s="140" t="s">
        <v>905</v>
      </c>
      <c r="C10" s="89" t="s">
        <v>545</v>
      </c>
      <c r="D10" s="268" t="s">
        <v>906</v>
      </c>
      <c r="E10" s="269" t="s">
        <v>907</v>
      </c>
      <c r="F10" s="90" t="s">
        <v>908</v>
      </c>
      <c r="G10" s="267">
        <v>33324.32</v>
      </c>
      <c r="H10" s="270">
        <v>400</v>
      </c>
      <c r="I10" s="270">
        <v>600</v>
      </c>
      <c r="J10" s="267"/>
      <c r="K10" s="61"/>
      <c r="L10" s="61"/>
      <c r="M10" s="86" t="s">
        <v>909</v>
      </c>
      <c r="N10" s="87" t="s">
        <v>910</v>
      </c>
      <c r="O10" s="61">
        <v>2025.12</v>
      </c>
      <c r="P10" s="87" t="s">
        <v>21</v>
      </c>
      <c r="Q10" s="87" t="s">
        <v>911</v>
      </c>
      <c r="R10" s="61"/>
      <c r="S10" s="483">
        <v>23000</v>
      </c>
      <c r="T10" s="484">
        <v>9324.32</v>
      </c>
    </row>
    <row r="11" s="18" customFormat="1" ht="91" customHeight="1" spans="1:18">
      <c r="A11" s="88">
        <v>3</v>
      </c>
      <c r="B11" s="140" t="s">
        <v>912</v>
      </c>
      <c r="C11" s="89" t="s">
        <v>841</v>
      </c>
      <c r="D11" s="268" t="s">
        <v>546</v>
      </c>
      <c r="E11" s="268"/>
      <c r="F11" s="90"/>
      <c r="G11" s="267">
        <v>491.47</v>
      </c>
      <c r="H11" s="270">
        <v>0</v>
      </c>
      <c r="I11" s="270">
        <v>0</v>
      </c>
      <c r="J11" s="267">
        <f>K11+L11</f>
        <v>491.47</v>
      </c>
      <c r="K11" s="267">
        <v>344.029</v>
      </c>
      <c r="L11" s="267">
        <v>147.441</v>
      </c>
      <c r="M11" s="290" t="s">
        <v>913</v>
      </c>
      <c r="N11" s="290" t="s">
        <v>914</v>
      </c>
      <c r="O11" s="61">
        <v>2023.12</v>
      </c>
      <c r="P11" s="290" t="s">
        <v>21</v>
      </c>
      <c r="Q11" s="87" t="s">
        <v>915</v>
      </c>
      <c r="R11" s="61"/>
    </row>
    <row r="12" s="18" customFormat="1" ht="30" customHeight="1" spans="1:18">
      <c r="A12" s="88" t="s">
        <v>33</v>
      </c>
      <c r="B12" s="140" t="s">
        <v>553</v>
      </c>
      <c r="C12" s="140"/>
      <c r="D12" s="90"/>
      <c r="E12" s="90"/>
      <c r="F12" s="90"/>
      <c r="G12" s="267">
        <f t="shared" ref="G12:J12" si="3">G13+G14+G15+G16</f>
        <v>383.44</v>
      </c>
      <c r="H12" s="267">
        <f t="shared" si="3"/>
        <v>0</v>
      </c>
      <c r="I12" s="267">
        <f t="shared" si="3"/>
        <v>0</v>
      </c>
      <c r="J12" s="267">
        <f>SUM(J13:J16)</f>
        <v>97.99</v>
      </c>
      <c r="K12" s="267">
        <f>SUM(K13:K16)</f>
        <v>133</v>
      </c>
      <c r="L12" s="267">
        <f>SUM(L13:L16)</f>
        <v>28.99</v>
      </c>
      <c r="M12" s="61"/>
      <c r="N12" s="61"/>
      <c r="O12" s="61"/>
      <c r="P12" s="61"/>
      <c r="Q12" s="61"/>
      <c r="R12" s="61"/>
    </row>
    <row r="13" s="18" customFormat="1" ht="60" customHeight="1" spans="1:20">
      <c r="A13" s="87">
        <v>1</v>
      </c>
      <c r="B13" s="87" t="s">
        <v>554</v>
      </c>
      <c r="C13" s="87" t="s">
        <v>555</v>
      </c>
      <c r="D13" s="87" t="s">
        <v>556</v>
      </c>
      <c r="E13" s="87" t="s">
        <v>557</v>
      </c>
      <c r="F13" s="87" t="s">
        <v>558</v>
      </c>
      <c r="G13" s="87">
        <v>90.96</v>
      </c>
      <c r="H13" s="107">
        <v>0</v>
      </c>
      <c r="I13" s="107">
        <v>0</v>
      </c>
      <c r="J13" s="107"/>
      <c r="K13" s="61">
        <v>64</v>
      </c>
      <c r="L13" s="61"/>
      <c r="M13" s="275" t="s">
        <v>559</v>
      </c>
      <c r="N13" s="275" t="s">
        <v>560</v>
      </c>
      <c r="O13" s="61">
        <v>2022.06</v>
      </c>
      <c r="P13" s="275" t="s">
        <v>21</v>
      </c>
      <c r="Q13" s="87" t="s">
        <v>561</v>
      </c>
      <c r="R13" s="61"/>
      <c r="S13" s="485">
        <v>63.67</v>
      </c>
      <c r="T13" s="486">
        <f t="shared" ref="T13:T16" si="4">J13-S13</f>
        <v>-63.67</v>
      </c>
    </row>
    <row r="14" s="18" customFormat="1" ht="53" customHeight="1" spans="1:20">
      <c r="A14" s="87">
        <v>2</v>
      </c>
      <c r="B14" s="87" t="s">
        <v>916</v>
      </c>
      <c r="C14" s="87" t="s">
        <v>555</v>
      </c>
      <c r="D14" s="87" t="s">
        <v>556</v>
      </c>
      <c r="E14" s="87" t="s">
        <v>557</v>
      </c>
      <c r="F14" s="87" t="s">
        <v>558</v>
      </c>
      <c r="G14" s="87">
        <v>99.44</v>
      </c>
      <c r="H14" s="107">
        <v>0</v>
      </c>
      <c r="I14" s="107">
        <v>0</v>
      </c>
      <c r="J14" s="107"/>
      <c r="K14" s="61"/>
      <c r="L14" s="61"/>
      <c r="M14" s="275" t="s">
        <v>917</v>
      </c>
      <c r="N14" s="275" t="s">
        <v>560</v>
      </c>
      <c r="O14" s="61">
        <v>2022.06</v>
      </c>
      <c r="P14" s="275" t="s">
        <v>21</v>
      </c>
      <c r="Q14" s="87" t="s">
        <v>918</v>
      </c>
      <c r="R14" s="61"/>
      <c r="S14" s="485">
        <v>69.6</v>
      </c>
      <c r="T14" s="486">
        <f t="shared" si="4"/>
        <v>-69.6</v>
      </c>
    </row>
    <row r="15" s="18" customFormat="1" ht="38" customHeight="1" spans="1:20">
      <c r="A15" s="87">
        <v>3</v>
      </c>
      <c r="B15" s="87" t="s">
        <v>563</v>
      </c>
      <c r="C15" s="87" t="s">
        <v>555</v>
      </c>
      <c r="D15" s="87" t="s">
        <v>564</v>
      </c>
      <c r="E15" s="87" t="s">
        <v>565</v>
      </c>
      <c r="F15" s="87" t="s">
        <v>566</v>
      </c>
      <c r="G15" s="87">
        <v>97.99</v>
      </c>
      <c r="H15" s="107">
        <v>0</v>
      </c>
      <c r="I15" s="107">
        <v>0</v>
      </c>
      <c r="J15" s="107">
        <f>K15+L15</f>
        <v>97.99</v>
      </c>
      <c r="K15" s="61">
        <v>69</v>
      </c>
      <c r="L15" s="61">
        <v>28.99</v>
      </c>
      <c r="M15" s="275" t="s">
        <v>567</v>
      </c>
      <c r="N15" s="275" t="s">
        <v>568</v>
      </c>
      <c r="O15" s="61">
        <v>2022.06</v>
      </c>
      <c r="P15" s="275" t="s">
        <v>21</v>
      </c>
      <c r="Q15" s="87" t="s">
        <v>569</v>
      </c>
      <c r="R15" s="61"/>
      <c r="S15" s="485">
        <v>68.59</v>
      </c>
      <c r="T15" s="486">
        <f t="shared" si="4"/>
        <v>29.4</v>
      </c>
    </row>
    <row r="16" s="18" customFormat="1" ht="37" customHeight="1" spans="1:20">
      <c r="A16" s="87">
        <v>4</v>
      </c>
      <c r="B16" s="87" t="s">
        <v>919</v>
      </c>
      <c r="C16" s="87" t="s">
        <v>555</v>
      </c>
      <c r="D16" s="87" t="s">
        <v>564</v>
      </c>
      <c r="E16" s="87" t="s">
        <v>565</v>
      </c>
      <c r="F16" s="87" t="s">
        <v>566</v>
      </c>
      <c r="G16" s="87">
        <v>95.05</v>
      </c>
      <c r="H16" s="107">
        <v>0</v>
      </c>
      <c r="I16" s="107">
        <v>0</v>
      </c>
      <c r="J16" s="107"/>
      <c r="K16" s="61"/>
      <c r="L16" s="61"/>
      <c r="M16" s="275" t="s">
        <v>920</v>
      </c>
      <c r="N16" s="275" t="s">
        <v>560</v>
      </c>
      <c r="O16" s="61">
        <v>2022.06</v>
      </c>
      <c r="P16" s="275" t="s">
        <v>21</v>
      </c>
      <c r="Q16" s="87" t="s">
        <v>921</v>
      </c>
      <c r="R16" s="61"/>
      <c r="S16" s="485">
        <v>66.53</v>
      </c>
      <c r="T16" s="486">
        <f t="shared" si="4"/>
        <v>-66.53</v>
      </c>
    </row>
    <row r="17" s="18" customFormat="1" ht="30" customHeight="1" spans="1:18">
      <c r="A17" s="88" t="s">
        <v>38</v>
      </c>
      <c r="B17" s="89" t="s">
        <v>92</v>
      </c>
      <c r="C17" s="89"/>
      <c r="D17" s="90"/>
      <c r="E17" s="90"/>
      <c r="F17" s="90"/>
      <c r="G17" s="267">
        <f t="shared" ref="G17:L17" si="5">SUM(G18:G29)</f>
        <v>5175.89</v>
      </c>
      <c r="H17" s="267">
        <f t="shared" si="5"/>
        <v>220</v>
      </c>
      <c r="I17" s="267">
        <f t="shared" si="5"/>
        <v>594</v>
      </c>
      <c r="J17" s="267">
        <f t="shared" si="5"/>
        <v>479.15</v>
      </c>
      <c r="K17" s="267">
        <f t="shared" si="5"/>
        <v>314</v>
      </c>
      <c r="L17" s="267">
        <f t="shared" si="5"/>
        <v>104.52</v>
      </c>
      <c r="M17" s="61"/>
      <c r="N17" s="61"/>
      <c r="O17" s="61"/>
      <c r="P17" s="61"/>
      <c r="Q17" s="61"/>
      <c r="R17" s="61"/>
    </row>
    <row r="18" s="236" customFormat="1" ht="44" customHeight="1" spans="1:18">
      <c r="A18" s="87">
        <v>1</v>
      </c>
      <c r="B18" s="87" t="s">
        <v>571</v>
      </c>
      <c r="C18" s="87" t="s">
        <v>555</v>
      </c>
      <c r="D18" s="87" t="s">
        <v>572</v>
      </c>
      <c r="E18" s="87"/>
      <c r="F18" s="87"/>
      <c r="G18" s="87">
        <v>20</v>
      </c>
      <c r="H18" s="87"/>
      <c r="I18" s="87"/>
      <c r="J18" s="87">
        <v>20</v>
      </c>
      <c r="K18" s="87">
        <v>14</v>
      </c>
      <c r="L18" s="87">
        <v>6</v>
      </c>
      <c r="M18" s="87" t="s">
        <v>573</v>
      </c>
      <c r="N18" s="87" t="s">
        <v>574</v>
      </c>
      <c r="O18" s="291">
        <v>44531</v>
      </c>
      <c r="P18" s="87" t="s">
        <v>575</v>
      </c>
      <c r="Q18" s="87"/>
      <c r="R18" s="87"/>
    </row>
    <row r="19" s="237" customFormat="1" ht="66" customHeight="1" spans="1:18">
      <c r="A19" s="87">
        <v>2</v>
      </c>
      <c r="B19" s="87" t="s">
        <v>576</v>
      </c>
      <c r="C19" s="87" t="s">
        <v>577</v>
      </c>
      <c r="D19" s="87" t="s">
        <v>572</v>
      </c>
      <c r="E19" s="87"/>
      <c r="F19" s="87"/>
      <c r="G19" s="87">
        <v>60</v>
      </c>
      <c r="H19" s="87"/>
      <c r="I19" s="87"/>
      <c r="J19" s="87">
        <f>K19</f>
        <v>60</v>
      </c>
      <c r="K19" s="87">
        <v>60</v>
      </c>
      <c r="L19" s="87"/>
      <c r="M19" s="87" t="s">
        <v>578</v>
      </c>
      <c r="N19" s="87" t="s">
        <v>579</v>
      </c>
      <c r="O19" s="291">
        <v>44531</v>
      </c>
      <c r="P19" s="87" t="s">
        <v>21</v>
      </c>
      <c r="Q19" s="87"/>
      <c r="R19" s="481"/>
    </row>
    <row r="20" s="238" customFormat="1" ht="48" spans="1:18">
      <c r="A20" s="87">
        <v>3</v>
      </c>
      <c r="B20" s="89" t="s">
        <v>580</v>
      </c>
      <c r="C20" s="272" t="s">
        <v>545</v>
      </c>
      <c r="D20" s="87" t="s">
        <v>572</v>
      </c>
      <c r="E20" s="90"/>
      <c r="F20" s="273" t="s">
        <v>582</v>
      </c>
      <c r="G20" s="274">
        <v>15</v>
      </c>
      <c r="H20" s="274">
        <v>0</v>
      </c>
      <c r="I20" s="274">
        <v>0</v>
      </c>
      <c r="J20" s="274">
        <v>15</v>
      </c>
      <c r="K20" s="274">
        <v>15</v>
      </c>
      <c r="L20" s="274">
        <v>0</v>
      </c>
      <c r="M20" s="292" t="s">
        <v>583</v>
      </c>
      <c r="N20" s="87" t="s">
        <v>922</v>
      </c>
      <c r="O20" s="293"/>
      <c r="P20" s="87" t="s">
        <v>21</v>
      </c>
      <c r="Q20" s="301"/>
      <c r="R20" s="302"/>
    </row>
    <row r="21" s="238" customFormat="1" ht="48" spans="1:18">
      <c r="A21" s="87">
        <v>4</v>
      </c>
      <c r="B21" s="479" t="s">
        <v>588</v>
      </c>
      <c r="C21" s="272"/>
      <c r="D21" s="87" t="s">
        <v>572</v>
      </c>
      <c r="E21" s="90"/>
      <c r="F21" s="273"/>
      <c r="G21" s="274">
        <v>326.12</v>
      </c>
      <c r="H21" s="274"/>
      <c r="I21" s="274"/>
      <c r="J21" s="274">
        <f>K21+L21</f>
        <v>214</v>
      </c>
      <c r="K21" s="274">
        <v>150</v>
      </c>
      <c r="L21" s="274">
        <v>64</v>
      </c>
      <c r="M21" s="292"/>
      <c r="N21" s="87"/>
      <c r="O21" s="293"/>
      <c r="P21" s="87"/>
      <c r="Q21" s="301"/>
      <c r="R21" s="302"/>
    </row>
    <row r="22" s="18" customFormat="1" ht="114" customHeight="1" spans="1:20">
      <c r="A22" s="87">
        <v>5</v>
      </c>
      <c r="B22" s="275" t="s">
        <v>923</v>
      </c>
      <c r="C22" s="87" t="s">
        <v>545</v>
      </c>
      <c r="D22" s="87" t="s">
        <v>546</v>
      </c>
      <c r="E22" s="87" t="s">
        <v>924</v>
      </c>
      <c r="F22" s="87" t="s">
        <v>592</v>
      </c>
      <c r="G22" s="107">
        <v>60.63</v>
      </c>
      <c r="H22" s="107">
        <v>0</v>
      </c>
      <c r="I22" s="107">
        <v>0</v>
      </c>
      <c r="J22" s="107">
        <v>60.63</v>
      </c>
      <c r="K22" s="61"/>
      <c r="L22" s="61"/>
      <c r="M22" s="275" t="s">
        <v>925</v>
      </c>
      <c r="N22" s="87" t="s">
        <v>926</v>
      </c>
      <c r="O22" s="295" t="s">
        <v>595</v>
      </c>
      <c r="P22" s="87" t="s">
        <v>21</v>
      </c>
      <c r="Q22" s="87" t="s">
        <v>927</v>
      </c>
      <c r="R22" s="275"/>
      <c r="S22" s="107">
        <v>49</v>
      </c>
      <c r="T22" s="107">
        <v>11.63</v>
      </c>
    </row>
    <row r="23" s="18" customFormat="1" ht="94" customHeight="1" spans="1:20">
      <c r="A23" s="87">
        <v>6</v>
      </c>
      <c r="B23" s="275" t="s">
        <v>928</v>
      </c>
      <c r="C23" s="89" t="s">
        <v>545</v>
      </c>
      <c r="D23" s="87" t="s">
        <v>929</v>
      </c>
      <c r="E23" s="87" t="s">
        <v>565</v>
      </c>
      <c r="F23" s="87" t="s">
        <v>930</v>
      </c>
      <c r="G23" s="107">
        <v>241.94</v>
      </c>
      <c r="H23" s="107">
        <v>70</v>
      </c>
      <c r="I23" s="107">
        <v>30</v>
      </c>
      <c r="J23" s="107"/>
      <c r="K23" s="61"/>
      <c r="L23" s="61"/>
      <c r="M23" s="275" t="s">
        <v>931</v>
      </c>
      <c r="N23" s="87" t="s">
        <v>932</v>
      </c>
      <c r="O23" s="295" t="s">
        <v>595</v>
      </c>
      <c r="P23" s="87" t="s">
        <v>21</v>
      </c>
      <c r="Q23" s="87" t="s">
        <v>933</v>
      </c>
      <c r="R23" s="275"/>
      <c r="S23" s="487">
        <v>100</v>
      </c>
      <c r="T23" s="107">
        <v>20</v>
      </c>
    </row>
    <row r="24" s="18" customFormat="1" ht="140" customHeight="1" spans="1:20">
      <c r="A24" s="87">
        <v>7</v>
      </c>
      <c r="B24" s="275" t="s">
        <v>934</v>
      </c>
      <c r="C24" s="89" t="s">
        <v>545</v>
      </c>
      <c r="D24" s="87"/>
      <c r="E24" s="87" t="s">
        <v>935</v>
      </c>
      <c r="F24" s="90" t="s">
        <v>936</v>
      </c>
      <c r="G24" s="107">
        <v>884.55</v>
      </c>
      <c r="H24" s="107">
        <v>0</v>
      </c>
      <c r="I24" s="107">
        <v>500</v>
      </c>
      <c r="J24" s="107"/>
      <c r="K24" s="61"/>
      <c r="L24" s="61"/>
      <c r="M24" s="275" t="s">
        <v>937</v>
      </c>
      <c r="N24" s="87" t="s">
        <v>938</v>
      </c>
      <c r="O24" s="295" t="s">
        <v>595</v>
      </c>
      <c r="P24" s="87" t="s">
        <v>21</v>
      </c>
      <c r="Q24" s="87" t="s">
        <v>939</v>
      </c>
      <c r="R24" s="275"/>
      <c r="S24" s="488">
        <v>161</v>
      </c>
      <c r="T24" s="488">
        <v>69</v>
      </c>
    </row>
    <row r="25" s="18" customFormat="1" ht="93" customHeight="1" spans="1:20">
      <c r="A25" s="87">
        <v>8</v>
      </c>
      <c r="B25" s="89" t="s">
        <v>940</v>
      </c>
      <c r="C25" s="89" t="s">
        <v>545</v>
      </c>
      <c r="D25" s="90" t="s">
        <v>941</v>
      </c>
      <c r="E25" s="90" t="s">
        <v>942</v>
      </c>
      <c r="F25" s="90" t="s">
        <v>943</v>
      </c>
      <c r="G25" s="267">
        <v>1659.86</v>
      </c>
      <c r="H25" s="267">
        <v>0</v>
      </c>
      <c r="I25" s="267">
        <v>0</v>
      </c>
      <c r="J25" s="267"/>
      <c r="K25" s="61"/>
      <c r="L25" s="61"/>
      <c r="M25" s="86" t="s">
        <v>944</v>
      </c>
      <c r="N25" s="86" t="s">
        <v>945</v>
      </c>
      <c r="O25" s="87">
        <v>2023.12</v>
      </c>
      <c r="P25" s="87" t="s">
        <v>21</v>
      </c>
      <c r="Q25" s="87" t="s">
        <v>946</v>
      </c>
      <c r="R25" s="87"/>
      <c r="S25" s="483">
        <v>1200</v>
      </c>
      <c r="T25" s="484">
        <v>459.86</v>
      </c>
    </row>
    <row r="26" s="18" customFormat="1" ht="76" customHeight="1" spans="1:20">
      <c r="A26" s="87">
        <v>9</v>
      </c>
      <c r="B26" s="89" t="s">
        <v>947</v>
      </c>
      <c r="C26" s="89" t="s">
        <v>545</v>
      </c>
      <c r="D26" s="90" t="s">
        <v>941</v>
      </c>
      <c r="E26" s="90" t="s">
        <v>948</v>
      </c>
      <c r="F26" s="90" t="s">
        <v>949</v>
      </c>
      <c r="G26" s="267">
        <v>1417.27</v>
      </c>
      <c r="H26" s="267">
        <v>0</v>
      </c>
      <c r="I26" s="267">
        <v>0</v>
      </c>
      <c r="J26" s="267"/>
      <c r="K26" s="61"/>
      <c r="L26" s="61"/>
      <c r="M26" s="86" t="s">
        <v>950</v>
      </c>
      <c r="N26" s="86" t="s">
        <v>951</v>
      </c>
      <c r="O26" s="87">
        <v>2023.12</v>
      </c>
      <c r="P26" s="87" t="s">
        <v>21</v>
      </c>
      <c r="Q26" s="87" t="s">
        <v>952</v>
      </c>
      <c r="R26" s="87"/>
      <c r="S26" s="483">
        <v>1000</v>
      </c>
      <c r="T26" s="484">
        <v>417.27</v>
      </c>
    </row>
    <row r="27" s="239" customFormat="1" ht="227" customHeight="1" spans="1:20">
      <c r="A27" s="87">
        <v>10</v>
      </c>
      <c r="B27" s="87" t="s">
        <v>953</v>
      </c>
      <c r="C27" s="87" t="s">
        <v>803</v>
      </c>
      <c r="D27" s="87" t="s">
        <v>572</v>
      </c>
      <c r="E27" s="87"/>
      <c r="F27" s="87"/>
      <c r="G27" s="87">
        <v>323.52</v>
      </c>
      <c r="H27" s="107">
        <v>150</v>
      </c>
      <c r="I27" s="107">
        <v>64</v>
      </c>
      <c r="J27" s="107">
        <v>109.52</v>
      </c>
      <c r="K27" s="296">
        <v>75</v>
      </c>
      <c r="L27" s="296">
        <f>J27-K27</f>
        <v>34.52</v>
      </c>
      <c r="M27" s="275" t="s">
        <v>954</v>
      </c>
      <c r="N27" s="275" t="s">
        <v>955</v>
      </c>
      <c r="O27" s="87">
        <v>2022.06</v>
      </c>
      <c r="P27" s="275" t="s">
        <v>21</v>
      </c>
      <c r="Q27" s="87" t="s">
        <v>956</v>
      </c>
      <c r="R27" s="61"/>
      <c r="S27" s="238"/>
      <c r="T27" s="238"/>
    </row>
    <row r="28" s="239" customFormat="1" ht="56" customHeight="1" spans="1:20">
      <c r="A28" s="87">
        <v>11</v>
      </c>
      <c r="B28" s="89" t="s">
        <v>957</v>
      </c>
      <c r="C28" s="89" t="s">
        <v>958</v>
      </c>
      <c r="D28" s="90" t="s">
        <v>556</v>
      </c>
      <c r="E28" s="90" t="s">
        <v>959</v>
      </c>
      <c r="F28" s="90" t="s">
        <v>960</v>
      </c>
      <c r="G28" s="276">
        <v>95</v>
      </c>
      <c r="H28" s="267">
        <v>0</v>
      </c>
      <c r="I28" s="267">
        <v>0</v>
      </c>
      <c r="J28" s="267"/>
      <c r="K28" s="481"/>
      <c r="L28" s="481"/>
      <c r="M28" s="61" t="s">
        <v>961</v>
      </c>
      <c r="N28" s="86" t="s">
        <v>962</v>
      </c>
      <c r="O28" s="61">
        <v>2022.12</v>
      </c>
      <c r="P28" s="87" t="s">
        <v>21</v>
      </c>
      <c r="Q28" s="87" t="s">
        <v>963</v>
      </c>
      <c r="R28" s="61"/>
      <c r="S28" s="489">
        <f>J28*0.7</f>
        <v>0</v>
      </c>
      <c r="T28" s="267">
        <f>J28-S28</f>
        <v>0</v>
      </c>
    </row>
    <row r="29" s="239" customFormat="1" ht="52" customHeight="1" spans="1:20">
      <c r="A29" s="87">
        <v>12</v>
      </c>
      <c r="B29" s="89" t="s">
        <v>964</v>
      </c>
      <c r="C29" s="89" t="s">
        <v>611</v>
      </c>
      <c r="D29" s="90" t="s">
        <v>965</v>
      </c>
      <c r="E29" s="90" t="s">
        <v>966</v>
      </c>
      <c r="F29" s="90" t="s">
        <v>967</v>
      </c>
      <c r="G29" s="276">
        <v>72</v>
      </c>
      <c r="H29" s="267">
        <v>0</v>
      </c>
      <c r="I29" s="267">
        <v>0</v>
      </c>
      <c r="J29" s="267"/>
      <c r="K29" s="481"/>
      <c r="L29" s="481"/>
      <c r="M29" s="61" t="s">
        <v>961</v>
      </c>
      <c r="N29" s="86" t="s">
        <v>968</v>
      </c>
      <c r="O29" s="61">
        <v>2022.12</v>
      </c>
      <c r="P29" s="87" t="s">
        <v>21</v>
      </c>
      <c r="Q29" s="87" t="s">
        <v>969</v>
      </c>
      <c r="R29" s="61"/>
      <c r="S29" s="489">
        <f>J29*0.7</f>
        <v>0</v>
      </c>
      <c r="T29" s="267">
        <f>J29-S29</f>
        <v>0</v>
      </c>
    </row>
    <row r="30" s="235" customFormat="1" ht="26" customHeight="1" spans="1:18">
      <c r="A30" s="48"/>
      <c r="B30" s="48" t="s">
        <v>22</v>
      </c>
      <c r="C30" s="48"/>
      <c r="D30" s="48"/>
      <c r="E30" s="48"/>
      <c r="F30" s="266"/>
      <c r="G30" s="128">
        <f t="shared" ref="G30:L30" si="6">G31+G38+G41</f>
        <v>47079.87</v>
      </c>
      <c r="H30" s="128">
        <f t="shared" si="6"/>
        <v>7579</v>
      </c>
      <c r="I30" s="128">
        <f t="shared" si="6"/>
        <v>4988</v>
      </c>
      <c r="J30" s="128">
        <f t="shared" si="6"/>
        <v>1673.33</v>
      </c>
      <c r="K30" s="128">
        <f t="shared" si="6"/>
        <v>444.833</v>
      </c>
      <c r="L30" s="128">
        <f t="shared" si="6"/>
        <v>156.357</v>
      </c>
      <c r="M30" s="48"/>
      <c r="N30" s="48"/>
      <c r="O30" s="266"/>
      <c r="P30" s="48"/>
      <c r="Q30" s="48"/>
      <c r="R30" s="48"/>
    </row>
    <row r="31" s="240" customFormat="1" ht="30" customHeight="1" spans="1:18">
      <c r="A31" s="278" t="s">
        <v>16</v>
      </c>
      <c r="B31" s="278" t="s">
        <v>49</v>
      </c>
      <c r="C31" s="278"/>
      <c r="D31" s="278"/>
      <c r="E31" s="278"/>
      <c r="F31" s="278"/>
      <c r="G31" s="278">
        <f t="shared" ref="G31:L31" si="7">SUM(G32:G37)</f>
        <v>36735.43</v>
      </c>
      <c r="H31" s="278">
        <f t="shared" si="7"/>
        <v>7543</v>
      </c>
      <c r="I31" s="278">
        <f t="shared" si="7"/>
        <v>3803</v>
      </c>
      <c r="J31" s="278">
        <f t="shared" si="7"/>
        <v>672.02</v>
      </c>
      <c r="K31" s="278">
        <f t="shared" si="7"/>
        <v>0</v>
      </c>
      <c r="L31" s="278">
        <f t="shared" si="7"/>
        <v>0</v>
      </c>
      <c r="M31" s="278"/>
      <c r="N31" s="278"/>
      <c r="O31" s="278"/>
      <c r="P31" s="278"/>
      <c r="Q31" s="278"/>
      <c r="R31" s="278"/>
    </row>
    <row r="32" s="241" customFormat="1" ht="132" spans="1:20">
      <c r="A32" s="279">
        <v>1</v>
      </c>
      <c r="B32" s="280" t="s">
        <v>970</v>
      </c>
      <c r="C32" s="280" t="s">
        <v>841</v>
      </c>
      <c r="D32" s="280" t="s">
        <v>971</v>
      </c>
      <c r="E32" s="280"/>
      <c r="F32" s="280" t="s">
        <v>972</v>
      </c>
      <c r="G32" s="280">
        <v>23420.56</v>
      </c>
      <c r="H32" s="280">
        <f>4820+753</f>
        <v>5573</v>
      </c>
      <c r="I32" s="280">
        <f>1876+323</f>
        <v>2199</v>
      </c>
      <c r="J32" s="280"/>
      <c r="K32" s="482"/>
      <c r="L32" s="482"/>
      <c r="M32" s="280" t="s">
        <v>973</v>
      </c>
      <c r="N32" s="280" t="s">
        <v>974</v>
      </c>
      <c r="O32" s="280"/>
      <c r="P32" s="280" t="s">
        <v>25</v>
      </c>
      <c r="Q32" s="280" t="s">
        <v>975</v>
      </c>
      <c r="R32" s="280" t="s">
        <v>976</v>
      </c>
      <c r="S32" s="279">
        <f>J32*0.7</f>
        <v>0</v>
      </c>
      <c r="T32" s="279">
        <f>J32-S32</f>
        <v>0</v>
      </c>
    </row>
    <row r="33" s="241" customFormat="1" ht="108" spans="1:20">
      <c r="A33" s="279">
        <v>2</v>
      </c>
      <c r="B33" s="280" t="s">
        <v>977</v>
      </c>
      <c r="C33" s="280" t="s">
        <v>841</v>
      </c>
      <c r="D33" s="280" t="s">
        <v>978</v>
      </c>
      <c r="E33" s="280"/>
      <c r="F33" s="280" t="s">
        <v>979</v>
      </c>
      <c r="G33" s="280">
        <v>12069.46</v>
      </c>
      <c r="H33" s="280">
        <f>1070+900</f>
        <v>1970</v>
      </c>
      <c r="I33" s="280">
        <v>1604</v>
      </c>
      <c r="J33" s="280"/>
      <c r="K33" s="482"/>
      <c r="L33" s="482"/>
      <c r="M33" s="280" t="s">
        <v>980</v>
      </c>
      <c r="N33" s="280" t="s">
        <v>981</v>
      </c>
      <c r="O33" s="280"/>
      <c r="P33" s="280" t="s">
        <v>25</v>
      </c>
      <c r="Q33" s="280" t="s">
        <v>982</v>
      </c>
      <c r="R33" s="280" t="s">
        <v>976</v>
      </c>
      <c r="S33" s="279">
        <f>J33*0.7</f>
        <v>0</v>
      </c>
      <c r="T33" s="279">
        <f>J33-S33</f>
        <v>0</v>
      </c>
    </row>
    <row r="34" s="241" customFormat="1" ht="96" spans="1:20">
      <c r="A34" s="279">
        <v>3</v>
      </c>
      <c r="B34" s="276" t="s">
        <v>983</v>
      </c>
      <c r="C34" s="276" t="s">
        <v>545</v>
      </c>
      <c r="D34" s="276" t="s">
        <v>984</v>
      </c>
      <c r="E34" s="276"/>
      <c r="F34" s="276" t="s">
        <v>985</v>
      </c>
      <c r="G34" s="276">
        <v>200</v>
      </c>
      <c r="H34" s="276">
        <v>0</v>
      </c>
      <c r="I34" s="276">
        <v>0</v>
      </c>
      <c r="J34" s="276">
        <v>200</v>
      </c>
      <c r="M34" s="276" t="s">
        <v>986</v>
      </c>
      <c r="N34" s="276" t="s">
        <v>987</v>
      </c>
      <c r="O34" s="276"/>
      <c r="P34" s="276" t="s">
        <v>988</v>
      </c>
      <c r="Q34" s="276" t="s">
        <v>989</v>
      </c>
      <c r="R34" s="276"/>
      <c r="S34" s="276">
        <v>140</v>
      </c>
      <c r="T34" s="276">
        <v>60</v>
      </c>
    </row>
    <row r="35" s="241" customFormat="1" ht="72" spans="1:20">
      <c r="A35" s="279">
        <v>4</v>
      </c>
      <c r="B35" s="276" t="s">
        <v>990</v>
      </c>
      <c r="C35" s="276" t="s">
        <v>611</v>
      </c>
      <c r="D35" s="276" t="s">
        <v>991</v>
      </c>
      <c r="E35" s="276" t="s">
        <v>992</v>
      </c>
      <c r="F35" s="276" t="s">
        <v>993</v>
      </c>
      <c r="G35" s="276">
        <v>551.86</v>
      </c>
      <c r="H35" s="276">
        <v>0</v>
      </c>
      <c r="I35" s="276">
        <v>0</v>
      </c>
      <c r="J35" s="276"/>
      <c r="K35" s="482"/>
      <c r="L35" s="482"/>
      <c r="M35" s="276" t="s">
        <v>994</v>
      </c>
      <c r="N35" s="276" t="s">
        <v>995</v>
      </c>
      <c r="O35" s="276"/>
      <c r="P35" s="276" t="s">
        <v>996</v>
      </c>
      <c r="Q35" s="276" t="s">
        <v>997</v>
      </c>
      <c r="R35" s="276"/>
      <c r="S35" s="90">
        <v>386.302</v>
      </c>
      <c r="T35" s="90">
        <v>165.558</v>
      </c>
    </row>
    <row r="36" s="241" customFormat="1" ht="105" customHeight="1" spans="1:20">
      <c r="A36" s="279">
        <v>5</v>
      </c>
      <c r="B36" s="276" t="s">
        <v>998</v>
      </c>
      <c r="C36" s="276" t="s">
        <v>545</v>
      </c>
      <c r="D36" s="276" t="s">
        <v>999</v>
      </c>
      <c r="E36" s="276" t="s">
        <v>1000</v>
      </c>
      <c r="F36" s="276" t="s">
        <v>1001</v>
      </c>
      <c r="G36" s="276">
        <v>21.53</v>
      </c>
      <c r="H36" s="276">
        <v>0</v>
      </c>
      <c r="I36" s="276">
        <v>0</v>
      </c>
      <c r="J36" s="276"/>
      <c r="K36" s="482"/>
      <c r="L36" s="482"/>
      <c r="M36" s="276" t="s">
        <v>1002</v>
      </c>
      <c r="N36" s="276" t="s">
        <v>1003</v>
      </c>
      <c r="O36" s="276"/>
      <c r="P36" s="276" t="s">
        <v>1004</v>
      </c>
      <c r="Q36" s="276" t="s">
        <v>997</v>
      </c>
      <c r="R36" s="276"/>
      <c r="S36" s="90">
        <v>15.071</v>
      </c>
      <c r="T36" s="90">
        <v>6.459</v>
      </c>
    </row>
    <row r="37" s="241" customFormat="1" ht="72" spans="1:20">
      <c r="A37" s="279">
        <v>6</v>
      </c>
      <c r="B37" s="276" t="s">
        <v>1005</v>
      </c>
      <c r="C37" s="276" t="s">
        <v>611</v>
      </c>
      <c r="D37" s="276" t="s">
        <v>1006</v>
      </c>
      <c r="E37" s="276" t="s">
        <v>1006</v>
      </c>
      <c r="F37" s="276" t="s">
        <v>1007</v>
      </c>
      <c r="G37" s="276">
        <v>472.02</v>
      </c>
      <c r="H37" s="276">
        <v>0</v>
      </c>
      <c r="I37" s="276">
        <v>0</v>
      </c>
      <c r="J37" s="276">
        <v>472.02</v>
      </c>
      <c r="M37" s="276" t="s">
        <v>1008</v>
      </c>
      <c r="N37" s="276" t="s">
        <v>1009</v>
      </c>
      <c r="O37" s="276"/>
      <c r="P37" s="276" t="s">
        <v>1004</v>
      </c>
      <c r="Q37" s="276" t="s">
        <v>989</v>
      </c>
      <c r="R37" s="276"/>
      <c r="S37" s="276">
        <f>J37*0.7</f>
        <v>330.414</v>
      </c>
      <c r="T37" s="276">
        <f>J37-S37</f>
        <v>141.606</v>
      </c>
    </row>
    <row r="38" s="240" customFormat="1" ht="30" customHeight="1" spans="1:18">
      <c r="A38" s="278" t="s">
        <v>33</v>
      </c>
      <c r="B38" s="278" t="s">
        <v>553</v>
      </c>
      <c r="C38" s="278"/>
      <c r="D38" s="278"/>
      <c r="E38" s="278"/>
      <c r="F38" s="278"/>
      <c r="G38" s="278">
        <f>G39</f>
        <v>8162.04</v>
      </c>
      <c r="H38" s="278">
        <f>H39</f>
        <v>0</v>
      </c>
      <c r="I38" s="278">
        <f>I39</f>
        <v>1170</v>
      </c>
      <c r="J38" s="278"/>
      <c r="K38" s="278">
        <f>K39</f>
        <v>0</v>
      </c>
      <c r="L38" s="278">
        <f>L39</f>
        <v>0</v>
      </c>
      <c r="M38" s="278"/>
      <c r="N38" s="278"/>
      <c r="O38" s="278"/>
      <c r="P38" s="278"/>
      <c r="Q38" s="278"/>
      <c r="R38" s="278"/>
    </row>
    <row r="39" s="18" customFormat="1" ht="336" spans="1:20">
      <c r="A39" s="90">
        <v>1</v>
      </c>
      <c r="B39" s="276" t="s">
        <v>1010</v>
      </c>
      <c r="C39" s="276" t="s">
        <v>841</v>
      </c>
      <c r="D39" s="276" t="s">
        <v>1011</v>
      </c>
      <c r="E39" s="276"/>
      <c r="F39" s="276" t="s">
        <v>1012</v>
      </c>
      <c r="G39" s="276">
        <v>8162.04</v>
      </c>
      <c r="H39" s="276">
        <v>0</v>
      </c>
      <c r="I39" s="276">
        <v>1170</v>
      </c>
      <c r="J39" s="276"/>
      <c r="K39" s="61"/>
      <c r="L39" s="61"/>
      <c r="M39" s="276" t="s">
        <v>1013</v>
      </c>
      <c r="N39" s="276" t="s">
        <v>1014</v>
      </c>
      <c r="O39" s="276"/>
      <c r="P39" s="276" t="s">
        <v>1015</v>
      </c>
      <c r="Q39" s="276" t="s">
        <v>1016</v>
      </c>
      <c r="R39" s="276"/>
      <c r="S39" s="276">
        <v>800</v>
      </c>
      <c r="T39" s="276">
        <v>0</v>
      </c>
    </row>
    <row r="40" s="18" customFormat="1" ht="106" customHeight="1" spans="1:20">
      <c r="A40" s="90">
        <v>2</v>
      </c>
      <c r="B40" s="276" t="s">
        <v>1017</v>
      </c>
      <c r="C40" s="276" t="s">
        <v>841</v>
      </c>
      <c r="D40" s="276" t="s">
        <v>1018</v>
      </c>
      <c r="E40" s="276"/>
      <c r="F40" s="280" t="s">
        <v>1019</v>
      </c>
      <c r="G40" s="276">
        <v>605.72</v>
      </c>
      <c r="H40" s="276">
        <v>0</v>
      </c>
      <c r="I40" s="276">
        <v>0</v>
      </c>
      <c r="J40" s="276"/>
      <c r="K40" s="61"/>
      <c r="L40" s="61"/>
      <c r="M40" s="276" t="s">
        <v>1020</v>
      </c>
      <c r="N40" s="276" t="s">
        <v>1021</v>
      </c>
      <c r="O40" s="276"/>
      <c r="P40" s="276" t="s">
        <v>1004</v>
      </c>
      <c r="Q40" s="276" t="s">
        <v>1022</v>
      </c>
      <c r="R40" s="276"/>
      <c r="S40" s="276">
        <v>424</v>
      </c>
      <c r="T40" s="90">
        <v>181.72</v>
      </c>
    </row>
    <row r="41" s="240" customFormat="1" ht="30" customHeight="1" spans="1:18">
      <c r="A41" s="278" t="s">
        <v>38</v>
      </c>
      <c r="B41" s="278" t="s">
        <v>92</v>
      </c>
      <c r="C41" s="278"/>
      <c r="D41" s="278"/>
      <c r="E41" s="278"/>
      <c r="F41" s="278"/>
      <c r="G41" s="278">
        <f t="shared" ref="G41:L41" si="8">SUM(G42:G52)</f>
        <v>2182.4</v>
      </c>
      <c r="H41" s="278">
        <f t="shared" si="8"/>
        <v>36</v>
      </c>
      <c r="I41" s="278">
        <f t="shared" si="8"/>
        <v>15</v>
      </c>
      <c r="J41" s="278">
        <f t="shared" si="8"/>
        <v>1001.31</v>
      </c>
      <c r="K41" s="278">
        <f t="shared" si="8"/>
        <v>444.833</v>
      </c>
      <c r="L41" s="278">
        <f t="shared" si="8"/>
        <v>156.357</v>
      </c>
      <c r="M41" s="278"/>
      <c r="N41" s="278"/>
      <c r="O41" s="278"/>
      <c r="P41" s="278"/>
      <c r="Q41" s="278"/>
      <c r="R41" s="278"/>
    </row>
    <row r="42" s="236" customFormat="1" ht="44" customHeight="1" spans="1:18">
      <c r="A42" s="87">
        <v>1</v>
      </c>
      <c r="B42" s="87" t="s">
        <v>605</v>
      </c>
      <c r="C42" s="87" t="s">
        <v>555</v>
      </c>
      <c r="D42" s="87" t="s">
        <v>572</v>
      </c>
      <c r="E42" s="87"/>
      <c r="F42" s="87"/>
      <c r="G42" s="61">
        <v>20</v>
      </c>
      <c r="H42" s="87"/>
      <c r="I42" s="87"/>
      <c r="J42" s="87">
        <v>20</v>
      </c>
      <c r="K42" s="87">
        <v>14</v>
      </c>
      <c r="L42" s="87">
        <v>6</v>
      </c>
      <c r="M42" s="87" t="s">
        <v>573</v>
      </c>
      <c r="N42" s="87" t="s">
        <v>574</v>
      </c>
      <c r="O42" s="291">
        <v>44531</v>
      </c>
      <c r="P42" s="87" t="s">
        <v>25</v>
      </c>
      <c r="Q42" s="87"/>
      <c r="R42" s="87"/>
    </row>
    <row r="43" s="237" customFormat="1" ht="66" customHeight="1" spans="1:18">
      <c r="A43" s="87">
        <v>2</v>
      </c>
      <c r="B43" s="87" t="s">
        <v>606</v>
      </c>
      <c r="C43" s="87" t="s">
        <v>577</v>
      </c>
      <c r="D43" s="87" t="s">
        <v>572</v>
      </c>
      <c r="E43" s="87"/>
      <c r="F43" s="87"/>
      <c r="G43" s="87">
        <v>60</v>
      </c>
      <c r="H43" s="87"/>
      <c r="I43" s="87"/>
      <c r="J43" s="87">
        <f>K43</f>
        <v>60</v>
      </c>
      <c r="K43" s="87">
        <v>60</v>
      </c>
      <c r="L43" s="87"/>
      <c r="M43" s="87" t="s">
        <v>578</v>
      </c>
      <c r="N43" s="87" t="s">
        <v>579</v>
      </c>
      <c r="O43" s="291">
        <v>44531</v>
      </c>
      <c r="P43" s="87" t="s">
        <v>25</v>
      </c>
      <c r="Q43" s="87"/>
      <c r="R43" s="481"/>
    </row>
    <row r="44" s="246" customFormat="1" ht="70" customHeight="1" spans="1:18">
      <c r="A44" s="87">
        <v>3</v>
      </c>
      <c r="B44" s="89" t="s">
        <v>1023</v>
      </c>
      <c r="C44" s="272" t="s">
        <v>545</v>
      </c>
      <c r="D44" s="90" t="s">
        <v>608</v>
      </c>
      <c r="E44" s="90"/>
      <c r="F44" s="273" t="s">
        <v>582</v>
      </c>
      <c r="G44" s="274">
        <v>20</v>
      </c>
      <c r="H44" s="274">
        <v>0</v>
      </c>
      <c r="I44" s="274">
        <v>0</v>
      </c>
      <c r="J44" s="274">
        <v>20</v>
      </c>
      <c r="K44" s="274">
        <v>20</v>
      </c>
      <c r="L44" s="274">
        <v>0</v>
      </c>
      <c r="M44" s="292" t="s">
        <v>609</v>
      </c>
      <c r="N44" s="87" t="s">
        <v>922</v>
      </c>
      <c r="O44" s="293"/>
      <c r="P44" s="294" t="s">
        <v>25</v>
      </c>
      <c r="Q44" s="301" t="s">
        <v>1024</v>
      </c>
      <c r="R44" s="302"/>
    </row>
    <row r="45" s="240" customFormat="1" ht="120" spans="1:18">
      <c r="A45" s="87">
        <v>4</v>
      </c>
      <c r="B45" s="480" t="s">
        <v>610</v>
      </c>
      <c r="C45" s="276" t="s">
        <v>611</v>
      </c>
      <c r="D45" s="276" t="s">
        <v>612</v>
      </c>
      <c r="E45" s="276" t="s">
        <v>613</v>
      </c>
      <c r="F45" s="276" t="s">
        <v>1025</v>
      </c>
      <c r="G45" s="276">
        <v>432.66</v>
      </c>
      <c r="H45" s="276">
        <v>0</v>
      </c>
      <c r="I45" s="276">
        <v>0</v>
      </c>
      <c r="J45" s="276">
        <v>432.66</v>
      </c>
      <c r="K45" s="276">
        <f>J45*0.7</f>
        <v>302.862</v>
      </c>
      <c r="L45" s="276">
        <f>J45-K45</f>
        <v>129.798</v>
      </c>
      <c r="M45" s="276" t="s">
        <v>615</v>
      </c>
      <c r="N45" s="276" t="s">
        <v>616</v>
      </c>
      <c r="O45" s="276"/>
      <c r="P45" s="276" t="s">
        <v>25</v>
      </c>
      <c r="Q45" s="276" t="s">
        <v>617</v>
      </c>
      <c r="R45" s="276"/>
    </row>
    <row r="46" s="242" customFormat="1" ht="56" customHeight="1" spans="1:20">
      <c r="A46" s="87">
        <v>5</v>
      </c>
      <c r="B46" s="276" t="s">
        <v>1026</v>
      </c>
      <c r="C46" s="276" t="s">
        <v>1027</v>
      </c>
      <c r="D46" s="276" t="s">
        <v>1028</v>
      </c>
      <c r="E46" s="276"/>
      <c r="F46" s="276"/>
      <c r="G46" s="276">
        <v>300</v>
      </c>
      <c r="H46" s="276">
        <v>0</v>
      </c>
      <c r="I46" s="276">
        <v>0</v>
      </c>
      <c r="J46" s="276"/>
      <c r="K46" s="61"/>
      <c r="L46" s="61"/>
      <c r="M46" s="276" t="s">
        <v>1029</v>
      </c>
      <c r="N46" s="276" t="s">
        <v>1030</v>
      </c>
      <c r="O46" s="276"/>
      <c r="P46" s="276" t="s">
        <v>25</v>
      </c>
      <c r="Q46" s="276"/>
      <c r="R46" s="276"/>
      <c r="S46" s="276">
        <v>210</v>
      </c>
      <c r="T46" s="276">
        <v>90</v>
      </c>
    </row>
    <row r="47" s="243" customFormat="1" ht="144" spans="1:20">
      <c r="A47" s="87">
        <v>6</v>
      </c>
      <c r="B47" s="276" t="s">
        <v>1031</v>
      </c>
      <c r="C47" s="276" t="s">
        <v>611</v>
      </c>
      <c r="D47" s="276" t="s">
        <v>1032</v>
      </c>
      <c r="E47" s="276" t="s">
        <v>1033</v>
      </c>
      <c r="F47" s="276" t="s">
        <v>1034</v>
      </c>
      <c r="G47" s="276">
        <v>350</v>
      </c>
      <c r="H47" s="276">
        <v>0</v>
      </c>
      <c r="I47" s="276">
        <v>0</v>
      </c>
      <c r="J47" s="276"/>
      <c r="K47" s="444"/>
      <c r="L47" s="444"/>
      <c r="M47" s="276" t="s">
        <v>1035</v>
      </c>
      <c r="N47" s="276" t="s">
        <v>1036</v>
      </c>
      <c r="O47" s="276"/>
      <c r="P47" s="276" t="s">
        <v>25</v>
      </c>
      <c r="Q47" s="276" t="s">
        <v>1037</v>
      </c>
      <c r="R47" s="276"/>
      <c r="S47" s="276">
        <f>J47*0.7</f>
        <v>0</v>
      </c>
      <c r="T47" s="276">
        <f>J47-S47</f>
        <v>0</v>
      </c>
    </row>
    <row r="48" s="238" customFormat="1" ht="86" customHeight="1" spans="1:18">
      <c r="A48" s="87">
        <v>7</v>
      </c>
      <c r="B48" s="480" t="s">
        <v>619</v>
      </c>
      <c r="C48" s="276" t="s">
        <v>611</v>
      </c>
      <c r="D48" s="276" t="s">
        <v>620</v>
      </c>
      <c r="E48" s="276" t="s">
        <v>621</v>
      </c>
      <c r="F48" s="280" t="s">
        <v>1038</v>
      </c>
      <c r="G48" s="280">
        <v>68.53</v>
      </c>
      <c r="H48" s="280">
        <v>0</v>
      </c>
      <c r="I48" s="280">
        <v>0</v>
      </c>
      <c r="J48" s="280">
        <f>G48</f>
        <v>68.53</v>
      </c>
      <c r="K48" s="280">
        <f>J48*0.7</f>
        <v>47.971</v>
      </c>
      <c r="L48" s="280">
        <f>J48-K48</f>
        <v>20.559</v>
      </c>
      <c r="M48" s="280" t="s">
        <v>622</v>
      </c>
      <c r="N48" s="280" t="s">
        <v>623</v>
      </c>
      <c r="O48" s="276"/>
      <c r="P48" s="276" t="s">
        <v>25</v>
      </c>
      <c r="Q48" s="276" t="s">
        <v>624</v>
      </c>
      <c r="R48" s="276"/>
    </row>
    <row r="49" s="243" customFormat="1" ht="91" customHeight="1" spans="1:20">
      <c r="A49" s="87">
        <v>8</v>
      </c>
      <c r="B49" s="276" t="s">
        <v>1039</v>
      </c>
      <c r="C49" s="276" t="s">
        <v>611</v>
      </c>
      <c r="D49" s="276" t="s">
        <v>612</v>
      </c>
      <c r="E49" s="276" t="s">
        <v>613</v>
      </c>
      <c r="F49" s="276" t="s">
        <v>1040</v>
      </c>
      <c r="G49" s="276">
        <v>65.12</v>
      </c>
      <c r="H49" s="276">
        <v>0</v>
      </c>
      <c r="I49" s="276">
        <v>0</v>
      </c>
      <c r="J49" s="276"/>
      <c r="K49" s="444"/>
      <c r="L49" s="444"/>
      <c r="M49" s="276" t="s">
        <v>1041</v>
      </c>
      <c r="N49" s="276" t="s">
        <v>1042</v>
      </c>
      <c r="O49" s="276"/>
      <c r="P49" s="276" t="s">
        <v>25</v>
      </c>
      <c r="Q49" s="276" t="s">
        <v>1043</v>
      </c>
      <c r="R49" s="276"/>
      <c r="S49" s="276">
        <v>45.58</v>
      </c>
      <c r="T49" s="276">
        <v>19.54</v>
      </c>
    </row>
    <row r="50" s="243" customFormat="1" ht="216" spans="1:20">
      <c r="A50" s="87">
        <v>9</v>
      </c>
      <c r="B50" s="276" t="s">
        <v>1044</v>
      </c>
      <c r="C50" s="276" t="s">
        <v>545</v>
      </c>
      <c r="D50" s="276" t="s">
        <v>1045</v>
      </c>
      <c r="E50" s="276"/>
      <c r="F50" s="276"/>
      <c r="G50" s="276">
        <v>297.88</v>
      </c>
      <c r="H50" s="276">
        <v>0</v>
      </c>
      <c r="I50" s="276">
        <v>0</v>
      </c>
      <c r="J50" s="276">
        <v>297.88</v>
      </c>
      <c r="M50" s="276" t="s">
        <v>1046</v>
      </c>
      <c r="N50" s="276" t="s">
        <v>1047</v>
      </c>
      <c r="O50" s="273"/>
      <c r="P50" s="276" t="s">
        <v>25</v>
      </c>
      <c r="Q50" s="276" t="s">
        <v>1048</v>
      </c>
      <c r="R50" s="87"/>
      <c r="S50" s="276">
        <f>J50*0.7</f>
        <v>208.516</v>
      </c>
      <c r="T50" s="276">
        <f>J50-S50</f>
        <v>89.364</v>
      </c>
    </row>
    <row r="51" s="243" customFormat="1" ht="312" spans="1:20">
      <c r="A51" s="87">
        <v>10</v>
      </c>
      <c r="B51" s="276" t="s">
        <v>1049</v>
      </c>
      <c r="C51" s="276" t="s">
        <v>611</v>
      </c>
      <c r="D51" s="276" t="s">
        <v>1050</v>
      </c>
      <c r="E51" s="276"/>
      <c r="F51" s="276" t="s">
        <v>1051</v>
      </c>
      <c r="G51" s="276">
        <v>153.24</v>
      </c>
      <c r="H51" s="276">
        <v>36</v>
      </c>
      <c r="I51" s="276">
        <v>15</v>
      </c>
      <c r="J51" s="276">
        <v>102.24</v>
      </c>
      <c r="M51" s="276" t="s">
        <v>1052</v>
      </c>
      <c r="N51" s="276" t="s">
        <v>955</v>
      </c>
      <c r="O51" s="273"/>
      <c r="P51" s="276" t="s">
        <v>25</v>
      </c>
      <c r="Q51" s="276" t="s">
        <v>1053</v>
      </c>
      <c r="R51" s="87"/>
      <c r="S51" s="276">
        <v>73.46</v>
      </c>
      <c r="T51" s="276">
        <f>J51-S51</f>
        <v>28.78</v>
      </c>
    </row>
    <row r="52" s="243" customFormat="1" ht="70" customHeight="1" spans="1:20">
      <c r="A52" s="87">
        <v>11</v>
      </c>
      <c r="B52" s="276" t="s">
        <v>1054</v>
      </c>
      <c r="C52" s="276" t="s">
        <v>611</v>
      </c>
      <c r="D52" s="276" t="s">
        <v>1055</v>
      </c>
      <c r="E52" s="276"/>
      <c r="F52" s="276" t="s">
        <v>1056</v>
      </c>
      <c r="G52" s="276">
        <v>414.97</v>
      </c>
      <c r="H52" s="276">
        <v>0</v>
      </c>
      <c r="I52" s="276">
        <v>0</v>
      </c>
      <c r="J52" s="276"/>
      <c r="K52" s="444"/>
      <c r="L52" s="444"/>
      <c r="M52" s="276" t="s">
        <v>1057</v>
      </c>
      <c r="N52" s="276" t="s">
        <v>1058</v>
      </c>
      <c r="O52" s="273"/>
      <c r="P52" s="276" t="s">
        <v>1004</v>
      </c>
      <c r="Q52" s="276" t="s">
        <v>1059</v>
      </c>
      <c r="R52" s="87"/>
      <c r="S52" s="276">
        <f>J52*0.7</f>
        <v>0</v>
      </c>
      <c r="T52" s="276">
        <f>J52-S52</f>
        <v>0</v>
      </c>
    </row>
    <row r="53" s="244" customFormat="1" ht="27" customHeight="1" spans="1:18">
      <c r="A53" s="283"/>
      <c r="B53" s="284" t="s">
        <v>44</v>
      </c>
      <c r="C53" s="284"/>
      <c r="D53" s="284"/>
      <c r="E53" s="284"/>
      <c r="F53" s="284"/>
      <c r="G53" s="284"/>
      <c r="H53" s="284"/>
      <c r="I53" s="284"/>
      <c r="J53" s="284">
        <f>J54+J56</f>
        <v>199.05</v>
      </c>
      <c r="K53" s="284">
        <f>K54+K56</f>
        <v>95</v>
      </c>
      <c r="L53" s="284">
        <f>L54+L56</f>
        <v>0</v>
      </c>
      <c r="M53" s="284"/>
      <c r="N53" s="284"/>
      <c r="O53" s="299"/>
      <c r="P53" s="284"/>
      <c r="Q53" s="284"/>
      <c r="R53" s="75"/>
    </row>
    <row r="54" s="18" customFormat="1" ht="30" customHeight="1" spans="1:18">
      <c r="A54" s="90" t="s">
        <v>16</v>
      </c>
      <c r="B54" s="276" t="s">
        <v>49</v>
      </c>
      <c r="C54" s="276"/>
      <c r="D54" s="276"/>
      <c r="E54" s="276"/>
      <c r="F54" s="276"/>
      <c r="G54" s="276">
        <f>G55</f>
        <v>4119.5</v>
      </c>
      <c r="H54" s="276"/>
      <c r="I54" s="276"/>
      <c r="J54" s="276"/>
      <c r="K54" s="276"/>
      <c r="L54" s="276"/>
      <c r="M54" s="276"/>
      <c r="N54" s="276"/>
      <c r="O54" s="273"/>
      <c r="P54" s="276"/>
      <c r="Q54" s="276"/>
      <c r="R54" s="87"/>
    </row>
    <row r="55" s="18" customFormat="1" ht="98" customHeight="1" spans="1:19">
      <c r="A55" s="90">
        <v>1</v>
      </c>
      <c r="B55" s="276" t="s">
        <v>1060</v>
      </c>
      <c r="C55" s="276" t="s">
        <v>646</v>
      </c>
      <c r="D55" s="276" t="s">
        <v>1061</v>
      </c>
      <c r="E55" s="276" t="s">
        <v>1062</v>
      </c>
      <c r="F55" s="276" t="s">
        <v>1063</v>
      </c>
      <c r="G55" s="276">
        <v>4119.5</v>
      </c>
      <c r="H55" s="276"/>
      <c r="I55" s="276"/>
      <c r="J55" s="276"/>
      <c r="K55" s="61"/>
      <c r="L55" s="276"/>
      <c r="M55" s="276" t="s">
        <v>1064</v>
      </c>
      <c r="N55" s="276" t="s">
        <v>1065</v>
      </c>
      <c r="O55" s="273" t="s">
        <v>1066</v>
      </c>
      <c r="P55" s="276" t="s">
        <v>213</v>
      </c>
      <c r="Q55" s="276" t="s">
        <v>1067</v>
      </c>
      <c r="R55" s="87"/>
      <c r="S55" s="276"/>
    </row>
    <row r="56" customFormat="1" ht="27" customHeight="1" spans="1:18">
      <c r="A56" s="90" t="s">
        <v>33</v>
      </c>
      <c r="B56" s="276" t="s">
        <v>92</v>
      </c>
      <c r="C56" s="276"/>
      <c r="D56" s="276"/>
      <c r="E56" s="276"/>
      <c r="F56" s="276"/>
      <c r="G56" s="276">
        <f t="shared" ref="G56:L56" si="9">SUM(G57:G66)</f>
        <v>4657.05</v>
      </c>
      <c r="H56" s="276">
        <f t="shared" si="9"/>
        <v>0</v>
      </c>
      <c r="I56" s="276">
        <f t="shared" si="9"/>
        <v>0</v>
      </c>
      <c r="J56" s="276">
        <f t="shared" si="9"/>
        <v>199.05</v>
      </c>
      <c r="K56" s="276">
        <f t="shared" si="9"/>
        <v>95</v>
      </c>
      <c r="L56" s="276">
        <f t="shared" si="9"/>
        <v>0</v>
      </c>
      <c r="M56" s="276"/>
      <c r="N56" s="276"/>
      <c r="O56" s="273"/>
      <c r="P56" s="276"/>
      <c r="Q56" s="276"/>
      <c r="R56" s="87"/>
    </row>
    <row r="57" s="236" customFormat="1" ht="44" customHeight="1" spans="1:18">
      <c r="A57" s="87">
        <v>1</v>
      </c>
      <c r="B57" s="87" t="s">
        <v>626</v>
      </c>
      <c r="C57" s="87" t="s">
        <v>555</v>
      </c>
      <c r="D57" s="87" t="s">
        <v>572</v>
      </c>
      <c r="E57" s="87"/>
      <c r="F57" s="87"/>
      <c r="G57" s="61">
        <v>20</v>
      </c>
      <c r="H57" s="87"/>
      <c r="I57" s="87"/>
      <c r="J57" s="87">
        <v>20</v>
      </c>
      <c r="K57" s="87">
        <v>20</v>
      </c>
      <c r="L57" s="87"/>
      <c r="M57" s="87" t="s">
        <v>573</v>
      </c>
      <c r="N57" s="87" t="s">
        <v>574</v>
      </c>
      <c r="O57" s="291">
        <v>44531</v>
      </c>
      <c r="P57" s="87" t="s">
        <v>213</v>
      </c>
      <c r="Q57" s="87"/>
      <c r="R57" s="87"/>
    </row>
    <row r="58" s="237" customFormat="1" ht="66" customHeight="1" spans="1:18">
      <c r="A58" s="87">
        <v>2</v>
      </c>
      <c r="B58" s="87" t="s">
        <v>627</v>
      </c>
      <c r="C58" s="87" t="s">
        <v>577</v>
      </c>
      <c r="D58" s="87" t="s">
        <v>572</v>
      </c>
      <c r="E58" s="87"/>
      <c r="F58" s="87"/>
      <c r="G58" s="87">
        <v>60</v>
      </c>
      <c r="H58" s="87"/>
      <c r="I58" s="87"/>
      <c r="J58" s="87">
        <f>K58</f>
        <v>60</v>
      </c>
      <c r="K58" s="87">
        <v>60</v>
      </c>
      <c r="L58" s="87"/>
      <c r="M58" s="87" t="s">
        <v>578</v>
      </c>
      <c r="N58" s="87" t="s">
        <v>579</v>
      </c>
      <c r="O58" s="291">
        <v>44531</v>
      </c>
      <c r="P58" s="87" t="s">
        <v>213</v>
      </c>
      <c r="Q58" s="87"/>
      <c r="R58" s="481"/>
    </row>
    <row r="59" s="238" customFormat="1" ht="48" spans="1:18">
      <c r="A59" s="87">
        <v>3</v>
      </c>
      <c r="B59" s="89" t="s">
        <v>628</v>
      </c>
      <c r="C59" s="272" t="s">
        <v>545</v>
      </c>
      <c r="D59" s="90" t="s">
        <v>629</v>
      </c>
      <c r="E59" s="90"/>
      <c r="F59" s="273" t="s">
        <v>582</v>
      </c>
      <c r="G59" s="274">
        <v>15</v>
      </c>
      <c r="H59" s="274">
        <v>0</v>
      </c>
      <c r="I59" s="274">
        <v>0</v>
      </c>
      <c r="J59" s="274">
        <v>15</v>
      </c>
      <c r="K59" s="274">
        <v>15</v>
      </c>
      <c r="L59" s="274">
        <v>0</v>
      </c>
      <c r="M59" s="292" t="s">
        <v>630</v>
      </c>
      <c r="N59" s="87" t="s">
        <v>922</v>
      </c>
      <c r="O59" s="293"/>
      <c r="P59" s="294" t="s">
        <v>213</v>
      </c>
      <c r="Q59" s="301"/>
      <c r="R59" s="302"/>
    </row>
    <row r="60" s="236" customFormat="1" ht="78" customHeight="1" spans="1:20">
      <c r="A60" s="87">
        <v>4</v>
      </c>
      <c r="B60" s="87" t="s">
        <v>1068</v>
      </c>
      <c r="C60" s="87" t="s">
        <v>545</v>
      </c>
      <c r="D60" s="87" t="s">
        <v>1069</v>
      </c>
      <c r="E60" s="87"/>
      <c r="F60" s="61"/>
      <c r="G60" s="61">
        <v>104.05</v>
      </c>
      <c r="H60" s="61"/>
      <c r="I60" s="87"/>
      <c r="J60" s="61">
        <v>104.05</v>
      </c>
      <c r="M60" s="87" t="s">
        <v>1070</v>
      </c>
      <c r="N60" s="87" t="s">
        <v>1071</v>
      </c>
      <c r="O60" s="61"/>
      <c r="P60" s="87" t="s">
        <v>213</v>
      </c>
      <c r="Q60" s="87" t="s">
        <v>1072</v>
      </c>
      <c r="R60" s="87"/>
      <c r="S60" s="61">
        <v>83</v>
      </c>
      <c r="T60" s="61">
        <v>21.05</v>
      </c>
    </row>
    <row r="61" s="18" customFormat="1" ht="64" customHeight="1" spans="1:19">
      <c r="A61" s="87">
        <v>5</v>
      </c>
      <c r="B61" s="87" t="s">
        <v>207</v>
      </c>
      <c r="C61" s="87" t="s">
        <v>545</v>
      </c>
      <c r="D61" s="87" t="s">
        <v>1073</v>
      </c>
      <c r="E61" s="87"/>
      <c r="F61" s="87"/>
      <c r="G61" s="61">
        <v>1500</v>
      </c>
      <c r="H61" s="87">
        <v>0</v>
      </c>
      <c r="I61" s="87">
        <v>0</v>
      </c>
      <c r="J61" s="87"/>
      <c r="K61" s="61"/>
      <c r="L61" s="87"/>
      <c r="M61" s="87" t="s">
        <v>1074</v>
      </c>
      <c r="N61" s="87" t="s">
        <v>1075</v>
      </c>
      <c r="O61" s="291"/>
      <c r="P61" s="87" t="s">
        <v>213</v>
      </c>
      <c r="Q61" s="87"/>
      <c r="R61" s="87"/>
      <c r="S61" s="87">
        <v>1500</v>
      </c>
    </row>
    <row r="62" s="18" customFormat="1" ht="64" customHeight="1" spans="1:20">
      <c r="A62" s="87">
        <v>6</v>
      </c>
      <c r="B62" s="87" t="s">
        <v>1076</v>
      </c>
      <c r="C62" s="87" t="s">
        <v>545</v>
      </c>
      <c r="D62" s="87" t="s">
        <v>1077</v>
      </c>
      <c r="E62" s="87" t="s">
        <v>1078</v>
      </c>
      <c r="F62" s="87"/>
      <c r="G62" s="87">
        <v>165.67</v>
      </c>
      <c r="H62" s="87">
        <v>0</v>
      </c>
      <c r="I62" s="87"/>
      <c r="J62" s="87"/>
      <c r="K62" s="61"/>
      <c r="L62" s="61"/>
      <c r="M62" s="87" t="s">
        <v>1079</v>
      </c>
      <c r="N62" s="87" t="s">
        <v>1080</v>
      </c>
      <c r="O62" s="61">
        <v>2023.3</v>
      </c>
      <c r="P62" s="87" t="s">
        <v>213</v>
      </c>
      <c r="Q62" s="61" t="s">
        <v>1081</v>
      </c>
      <c r="R62" s="87"/>
      <c r="S62" s="61">
        <f t="shared" ref="S62:S66" si="10">G62-T62</f>
        <v>154.92</v>
      </c>
      <c r="T62" s="61">
        <v>10.75</v>
      </c>
    </row>
    <row r="63" s="18" customFormat="1" ht="64" customHeight="1" spans="1:20">
      <c r="A63" s="87">
        <v>7</v>
      </c>
      <c r="B63" s="87" t="s">
        <v>1082</v>
      </c>
      <c r="C63" s="87" t="s">
        <v>1083</v>
      </c>
      <c r="D63" s="87" t="s">
        <v>1084</v>
      </c>
      <c r="E63" s="87" t="s">
        <v>1085</v>
      </c>
      <c r="F63" s="87"/>
      <c r="G63" s="87">
        <v>35.96</v>
      </c>
      <c r="H63" s="87">
        <v>0</v>
      </c>
      <c r="I63" s="87"/>
      <c r="J63" s="87"/>
      <c r="K63" s="61"/>
      <c r="L63" s="61"/>
      <c r="M63" s="87" t="s">
        <v>1086</v>
      </c>
      <c r="N63" s="87" t="s">
        <v>1087</v>
      </c>
      <c r="O63" s="61">
        <v>2023.3</v>
      </c>
      <c r="P63" s="87" t="s">
        <v>213</v>
      </c>
      <c r="Q63" s="87" t="s">
        <v>1088</v>
      </c>
      <c r="R63" s="87"/>
      <c r="S63" s="61">
        <f t="shared" si="10"/>
        <v>34.23</v>
      </c>
      <c r="T63" s="61">
        <v>1.73</v>
      </c>
    </row>
    <row r="64" s="18" customFormat="1" ht="64" customHeight="1" spans="1:20">
      <c r="A64" s="87">
        <v>8</v>
      </c>
      <c r="B64" s="87" t="s">
        <v>1089</v>
      </c>
      <c r="C64" s="87" t="s">
        <v>545</v>
      </c>
      <c r="D64" s="87" t="s">
        <v>1090</v>
      </c>
      <c r="E64" s="87" t="s">
        <v>1091</v>
      </c>
      <c r="F64" s="87"/>
      <c r="G64" s="87">
        <v>1607.31</v>
      </c>
      <c r="H64" s="87"/>
      <c r="I64" s="87"/>
      <c r="J64" s="87"/>
      <c r="K64" s="61"/>
      <c r="L64" s="61"/>
      <c r="M64" s="87" t="s">
        <v>1092</v>
      </c>
      <c r="N64" s="87" t="s">
        <v>1093</v>
      </c>
      <c r="O64" s="61">
        <v>2023.3</v>
      </c>
      <c r="P64" s="87" t="s">
        <v>213</v>
      </c>
      <c r="Q64" s="61" t="s">
        <v>1081</v>
      </c>
      <c r="R64" s="87"/>
      <c r="S64" s="87">
        <v>1607.31</v>
      </c>
      <c r="T64" s="61"/>
    </row>
    <row r="65" s="18" customFormat="1" ht="64" customHeight="1" spans="1:20">
      <c r="A65" s="87">
        <v>9</v>
      </c>
      <c r="B65" s="87" t="s">
        <v>1094</v>
      </c>
      <c r="C65" s="87" t="s">
        <v>545</v>
      </c>
      <c r="D65" s="87" t="s">
        <v>1095</v>
      </c>
      <c r="E65" s="87"/>
      <c r="F65" s="87"/>
      <c r="G65" s="87">
        <v>487</v>
      </c>
      <c r="H65" s="87"/>
      <c r="I65" s="87"/>
      <c r="J65" s="87"/>
      <c r="K65" s="61"/>
      <c r="L65" s="61"/>
      <c r="M65" s="87" t="s">
        <v>1096</v>
      </c>
      <c r="N65" s="87" t="s">
        <v>1097</v>
      </c>
      <c r="O65" s="61">
        <v>2023.3</v>
      </c>
      <c r="P65" s="87" t="s">
        <v>213</v>
      </c>
      <c r="Q65" s="61" t="s">
        <v>1081</v>
      </c>
      <c r="R65" s="87"/>
      <c r="S65" s="87">
        <v>487</v>
      </c>
      <c r="T65" s="61"/>
    </row>
    <row r="66" s="236" customFormat="1" ht="64" customHeight="1" spans="1:20">
      <c r="A66" s="87">
        <v>10</v>
      </c>
      <c r="B66" s="87" t="s">
        <v>1098</v>
      </c>
      <c r="C66" s="87" t="s">
        <v>545</v>
      </c>
      <c r="D66" s="87" t="s">
        <v>1077</v>
      </c>
      <c r="E66" s="87" t="s">
        <v>1099</v>
      </c>
      <c r="F66" s="61"/>
      <c r="G66" s="61">
        <v>662.06</v>
      </c>
      <c r="H66" s="61">
        <v>0</v>
      </c>
      <c r="I66" s="87"/>
      <c r="J66" s="61"/>
      <c r="K66" s="87"/>
      <c r="L66" s="87"/>
      <c r="M66" s="87" t="s">
        <v>1100</v>
      </c>
      <c r="N66" s="87" t="s">
        <v>1101</v>
      </c>
      <c r="O66" s="61">
        <v>2023.3</v>
      </c>
      <c r="P66" s="87" t="s">
        <v>213</v>
      </c>
      <c r="Q66" s="87" t="s">
        <v>1102</v>
      </c>
      <c r="R66" s="87"/>
      <c r="S66" s="61">
        <f t="shared" si="10"/>
        <v>619.82</v>
      </c>
      <c r="T66" s="61">
        <v>42.24</v>
      </c>
    </row>
    <row r="67" s="245" customFormat="1" ht="26.1" customHeight="1" spans="1:18">
      <c r="A67" s="48"/>
      <c r="B67" s="48" t="s">
        <v>1103</v>
      </c>
      <c r="C67" s="48"/>
      <c r="D67" s="48"/>
      <c r="E67" s="48"/>
      <c r="F67" s="266"/>
      <c r="G67" s="128">
        <f t="shared" ref="G67:L67" si="11">SUM(G68+G71+G75)</f>
        <v>30627.72</v>
      </c>
      <c r="H67" s="128">
        <f t="shared" si="11"/>
        <v>3000</v>
      </c>
      <c r="I67" s="128">
        <f t="shared" si="11"/>
        <v>0</v>
      </c>
      <c r="J67" s="128">
        <f t="shared" si="11"/>
        <v>155</v>
      </c>
      <c r="K67" s="128">
        <f t="shared" si="11"/>
        <v>150</v>
      </c>
      <c r="L67" s="128">
        <f t="shared" si="11"/>
        <v>5</v>
      </c>
      <c r="M67" s="48"/>
      <c r="N67" s="48"/>
      <c r="O67" s="266"/>
      <c r="P67" s="48"/>
      <c r="Q67" s="48"/>
      <c r="R67" s="48"/>
    </row>
    <row r="68" s="240" customFormat="1" ht="30" customHeight="1" spans="1:18">
      <c r="A68" s="285" t="s">
        <v>16</v>
      </c>
      <c r="B68" s="286" t="s">
        <v>49</v>
      </c>
      <c r="C68" s="286"/>
      <c r="D68" s="287"/>
      <c r="E68" s="287"/>
      <c r="F68" s="287"/>
      <c r="G68" s="287">
        <f t="shared" ref="G68:L68" si="12">SUM(G69:G70)</f>
        <v>26477</v>
      </c>
      <c r="H68" s="287">
        <f t="shared" si="12"/>
        <v>3000</v>
      </c>
      <c r="I68" s="287">
        <f t="shared" si="12"/>
        <v>0</v>
      </c>
      <c r="J68" s="287">
        <f t="shared" si="12"/>
        <v>0</v>
      </c>
      <c r="K68" s="287">
        <f t="shared" si="12"/>
        <v>0</v>
      </c>
      <c r="L68" s="287">
        <f t="shared" si="12"/>
        <v>0</v>
      </c>
      <c r="M68" s="300"/>
      <c r="N68" s="300"/>
      <c r="O68" s="300"/>
      <c r="P68" s="300"/>
      <c r="Q68" s="300"/>
      <c r="R68" s="300"/>
    </row>
    <row r="69" s="18" customFormat="1" ht="135" customHeight="1" spans="1:20">
      <c r="A69" s="88">
        <v>1</v>
      </c>
      <c r="B69" s="88" t="s">
        <v>1104</v>
      </c>
      <c r="C69" s="304" t="s">
        <v>841</v>
      </c>
      <c r="D69" s="305" t="s">
        <v>1105</v>
      </c>
      <c r="E69" s="305" t="s">
        <v>1106</v>
      </c>
      <c r="F69" s="279" t="s">
        <v>1107</v>
      </c>
      <c r="G69" s="279">
        <v>21477</v>
      </c>
      <c r="H69" s="306">
        <v>3000</v>
      </c>
      <c r="I69" s="306">
        <v>0</v>
      </c>
      <c r="J69" s="279"/>
      <c r="K69" s="61"/>
      <c r="L69" s="61"/>
      <c r="M69" s="87" t="s">
        <v>1108</v>
      </c>
      <c r="N69" s="87" t="s">
        <v>1109</v>
      </c>
      <c r="O69" s="61"/>
      <c r="P69" s="87" t="s">
        <v>53</v>
      </c>
      <c r="Q69" s="87" t="s">
        <v>1110</v>
      </c>
      <c r="R69" s="61"/>
      <c r="S69" s="498">
        <v>4000</v>
      </c>
      <c r="T69" s="88">
        <v>1000</v>
      </c>
    </row>
    <row r="70" s="18" customFormat="1" ht="57" customHeight="1" spans="1:20">
      <c r="A70" s="88">
        <v>2</v>
      </c>
      <c r="B70" s="88" t="s">
        <v>1111</v>
      </c>
      <c r="C70" s="304" t="s">
        <v>696</v>
      </c>
      <c r="D70" s="305" t="s">
        <v>1112</v>
      </c>
      <c r="E70" s="305" t="s">
        <v>1113</v>
      </c>
      <c r="F70" s="279" t="s">
        <v>1114</v>
      </c>
      <c r="G70" s="279">
        <v>5000</v>
      </c>
      <c r="H70" s="306">
        <v>0</v>
      </c>
      <c r="I70" s="306">
        <v>0</v>
      </c>
      <c r="J70" s="279"/>
      <c r="K70" s="61"/>
      <c r="L70" s="61"/>
      <c r="M70" s="87" t="s">
        <v>1115</v>
      </c>
      <c r="N70" s="87" t="s">
        <v>1116</v>
      </c>
      <c r="O70" s="61"/>
      <c r="P70" s="87" t="s">
        <v>53</v>
      </c>
      <c r="Q70" s="87" t="s">
        <v>1117</v>
      </c>
      <c r="R70" s="61"/>
      <c r="S70" s="498">
        <v>4000</v>
      </c>
      <c r="T70" s="88">
        <v>1000</v>
      </c>
    </row>
    <row r="71" s="240" customFormat="1" ht="30" customHeight="1" spans="1:18">
      <c r="A71" s="285" t="s">
        <v>33</v>
      </c>
      <c r="B71" s="286" t="s">
        <v>553</v>
      </c>
      <c r="C71" s="286"/>
      <c r="D71" s="287"/>
      <c r="E71" s="287"/>
      <c r="F71" s="287"/>
      <c r="G71" s="287">
        <f t="shared" ref="G71:L71" si="13">SUM(G72:G74)</f>
        <v>650</v>
      </c>
      <c r="H71" s="287">
        <f t="shared" si="13"/>
        <v>0</v>
      </c>
      <c r="I71" s="287">
        <f t="shared" si="13"/>
        <v>0</v>
      </c>
      <c r="J71" s="287">
        <f t="shared" si="13"/>
        <v>0</v>
      </c>
      <c r="K71" s="287">
        <f t="shared" si="13"/>
        <v>0</v>
      </c>
      <c r="L71" s="287">
        <f t="shared" si="13"/>
        <v>0</v>
      </c>
      <c r="M71" s="300"/>
      <c r="N71" s="300"/>
      <c r="O71" s="300"/>
      <c r="P71" s="300"/>
      <c r="Q71" s="300"/>
      <c r="R71" s="300"/>
    </row>
    <row r="72" s="18" customFormat="1" ht="60" customHeight="1" spans="1:20">
      <c r="A72" s="88">
        <v>1</v>
      </c>
      <c r="B72" s="304" t="s">
        <v>1118</v>
      </c>
      <c r="C72" s="304" t="s">
        <v>555</v>
      </c>
      <c r="D72" s="279" t="s">
        <v>1119</v>
      </c>
      <c r="E72" s="279" t="s">
        <v>1120</v>
      </c>
      <c r="F72" s="279" t="s">
        <v>1121</v>
      </c>
      <c r="G72" s="279">
        <v>350</v>
      </c>
      <c r="H72" s="279">
        <v>0</v>
      </c>
      <c r="I72" s="279">
        <v>0</v>
      </c>
      <c r="J72" s="280"/>
      <c r="K72" s="61"/>
      <c r="L72" s="61"/>
      <c r="M72" s="87" t="s">
        <v>1122</v>
      </c>
      <c r="N72" s="87" t="s">
        <v>1123</v>
      </c>
      <c r="O72" s="61"/>
      <c r="P72" s="87" t="s">
        <v>53</v>
      </c>
      <c r="Q72" s="87" t="s">
        <v>1124</v>
      </c>
      <c r="R72" s="61"/>
      <c r="S72" s="498">
        <f t="shared" ref="S72:S74" si="14">J72*0.8</f>
        <v>0</v>
      </c>
      <c r="T72" s="88">
        <f t="shared" ref="T72:T74" si="15">J72*0.2</f>
        <v>0</v>
      </c>
    </row>
    <row r="73" s="18" customFormat="1" ht="48.9" customHeight="1" spans="1:20">
      <c r="A73" s="88">
        <v>2</v>
      </c>
      <c r="B73" s="304" t="s">
        <v>1125</v>
      </c>
      <c r="C73" s="304" t="s">
        <v>555</v>
      </c>
      <c r="D73" s="279" t="s">
        <v>1126</v>
      </c>
      <c r="E73" s="279" t="s">
        <v>1127</v>
      </c>
      <c r="F73" s="279" t="s">
        <v>1121</v>
      </c>
      <c r="G73" s="279">
        <v>250</v>
      </c>
      <c r="H73" s="279">
        <v>0</v>
      </c>
      <c r="I73" s="279">
        <v>0</v>
      </c>
      <c r="J73" s="280"/>
      <c r="K73" s="61"/>
      <c r="L73" s="61"/>
      <c r="M73" s="87" t="s">
        <v>1122</v>
      </c>
      <c r="N73" s="87" t="s">
        <v>1128</v>
      </c>
      <c r="O73" s="61"/>
      <c r="P73" s="87" t="s">
        <v>53</v>
      </c>
      <c r="Q73" s="87" t="s">
        <v>1124</v>
      </c>
      <c r="R73" s="61"/>
      <c r="S73" s="498">
        <f t="shared" si="14"/>
        <v>0</v>
      </c>
      <c r="T73" s="88">
        <f t="shared" si="15"/>
        <v>0</v>
      </c>
    </row>
    <row r="74" s="18" customFormat="1" ht="44.1" customHeight="1" spans="1:20">
      <c r="A74" s="88">
        <v>3</v>
      </c>
      <c r="B74" s="304" t="s">
        <v>1129</v>
      </c>
      <c r="C74" s="304" t="s">
        <v>555</v>
      </c>
      <c r="D74" s="279" t="s">
        <v>1130</v>
      </c>
      <c r="E74" s="279" t="s">
        <v>1131</v>
      </c>
      <c r="F74" s="279" t="s">
        <v>1132</v>
      </c>
      <c r="G74" s="279">
        <v>50</v>
      </c>
      <c r="H74" s="279">
        <v>0</v>
      </c>
      <c r="I74" s="279">
        <v>0</v>
      </c>
      <c r="J74" s="280"/>
      <c r="K74" s="61"/>
      <c r="L74" s="61"/>
      <c r="M74" s="87" t="s">
        <v>1133</v>
      </c>
      <c r="N74" s="87" t="s">
        <v>1134</v>
      </c>
      <c r="O74" s="61"/>
      <c r="P74" s="87" t="s">
        <v>53</v>
      </c>
      <c r="Q74" s="87" t="s">
        <v>1124</v>
      </c>
      <c r="R74" s="61"/>
      <c r="S74" s="498">
        <f t="shared" si="14"/>
        <v>0</v>
      </c>
      <c r="T74" s="88">
        <f t="shared" si="15"/>
        <v>0</v>
      </c>
    </row>
    <row r="75" s="240" customFormat="1" ht="30" customHeight="1" spans="1:18">
      <c r="A75" s="285" t="s">
        <v>38</v>
      </c>
      <c r="B75" s="307" t="s">
        <v>92</v>
      </c>
      <c r="C75" s="307"/>
      <c r="D75" s="287"/>
      <c r="E75" s="287"/>
      <c r="F75" s="287"/>
      <c r="G75" s="287">
        <f t="shared" ref="G75:L75" si="16">SUM(G76:G86)</f>
        <v>3500.72</v>
      </c>
      <c r="H75" s="287">
        <f t="shared" si="16"/>
        <v>0</v>
      </c>
      <c r="I75" s="287">
        <f t="shared" si="16"/>
        <v>0</v>
      </c>
      <c r="J75" s="287">
        <f t="shared" si="16"/>
        <v>155</v>
      </c>
      <c r="K75" s="287">
        <f t="shared" si="16"/>
        <v>150</v>
      </c>
      <c r="L75" s="287">
        <f t="shared" si="16"/>
        <v>5</v>
      </c>
      <c r="M75" s="300"/>
      <c r="N75" s="300"/>
      <c r="O75" s="300"/>
      <c r="P75" s="300"/>
      <c r="Q75" s="300"/>
      <c r="R75" s="300"/>
    </row>
    <row r="76" s="236" customFormat="1" ht="44" customHeight="1" spans="1:18">
      <c r="A76" s="87">
        <v>1</v>
      </c>
      <c r="B76" s="87" t="s">
        <v>632</v>
      </c>
      <c r="C76" s="87" t="s">
        <v>555</v>
      </c>
      <c r="D76" s="87" t="s">
        <v>572</v>
      </c>
      <c r="E76" s="87"/>
      <c r="F76" s="87"/>
      <c r="G76" s="87">
        <v>20</v>
      </c>
      <c r="H76" s="87"/>
      <c r="I76" s="87"/>
      <c r="J76" s="87">
        <v>20</v>
      </c>
      <c r="K76" s="87">
        <v>20</v>
      </c>
      <c r="L76" s="87"/>
      <c r="M76" s="87" t="s">
        <v>573</v>
      </c>
      <c r="N76" s="87" t="s">
        <v>574</v>
      </c>
      <c r="O76" s="291">
        <v>44531</v>
      </c>
      <c r="P76" s="87" t="s">
        <v>53</v>
      </c>
      <c r="Q76" s="87"/>
      <c r="R76" s="87"/>
    </row>
    <row r="77" s="237" customFormat="1" ht="66" customHeight="1" spans="1:18">
      <c r="A77" s="87">
        <v>2</v>
      </c>
      <c r="B77" s="87" t="s">
        <v>633</v>
      </c>
      <c r="C77" s="87" t="s">
        <v>577</v>
      </c>
      <c r="D77" s="87"/>
      <c r="E77" s="87"/>
      <c r="F77" s="87"/>
      <c r="G77" s="87">
        <v>80</v>
      </c>
      <c r="H77" s="87"/>
      <c r="I77" s="87"/>
      <c r="J77" s="87">
        <f>K77</f>
        <v>80</v>
      </c>
      <c r="K77" s="87">
        <v>80</v>
      </c>
      <c r="L77" s="87"/>
      <c r="M77" s="87" t="s">
        <v>578</v>
      </c>
      <c r="N77" s="87" t="s">
        <v>579</v>
      </c>
      <c r="O77" s="291">
        <v>44531</v>
      </c>
      <c r="P77" s="87" t="s">
        <v>25</v>
      </c>
      <c r="Q77" s="87"/>
      <c r="R77" s="481"/>
    </row>
    <row r="78" s="238" customFormat="1" ht="48" spans="1:18">
      <c r="A78" s="87">
        <v>3</v>
      </c>
      <c r="B78" s="89" t="s">
        <v>634</v>
      </c>
      <c r="C78" s="272" t="s">
        <v>545</v>
      </c>
      <c r="D78" s="90" t="s">
        <v>635</v>
      </c>
      <c r="E78" s="90"/>
      <c r="F78" s="273" t="s">
        <v>582</v>
      </c>
      <c r="G78" s="274">
        <v>30</v>
      </c>
      <c r="H78" s="274">
        <v>0</v>
      </c>
      <c r="I78" s="274">
        <v>0</v>
      </c>
      <c r="J78" s="274">
        <v>30</v>
      </c>
      <c r="K78" s="274">
        <v>30</v>
      </c>
      <c r="L78" s="274">
        <v>0</v>
      </c>
      <c r="M78" s="292" t="s">
        <v>636</v>
      </c>
      <c r="N78" s="87" t="s">
        <v>922</v>
      </c>
      <c r="O78" s="293"/>
      <c r="P78" s="294" t="s">
        <v>53</v>
      </c>
      <c r="Q78" s="301"/>
      <c r="R78" s="302"/>
    </row>
    <row r="79" s="18" customFormat="1" ht="96" customHeight="1" spans="1:18">
      <c r="A79" s="87">
        <v>4</v>
      </c>
      <c r="B79" s="304" t="s">
        <v>1135</v>
      </c>
      <c r="C79" s="304" t="s">
        <v>555</v>
      </c>
      <c r="D79" s="279" t="s">
        <v>1130</v>
      </c>
      <c r="E79" s="279" t="s">
        <v>1131</v>
      </c>
      <c r="F79" s="279" t="s">
        <v>1136</v>
      </c>
      <c r="G79" s="279">
        <v>25</v>
      </c>
      <c r="H79" s="279">
        <v>0</v>
      </c>
      <c r="I79" s="279">
        <v>0</v>
      </c>
      <c r="J79" s="279">
        <f>G79</f>
        <v>25</v>
      </c>
      <c r="K79" s="88">
        <f>J79*0.8</f>
        <v>20</v>
      </c>
      <c r="L79" s="88">
        <f>J79*0.2</f>
        <v>5</v>
      </c>
      <c r="M79" s="87" t="s">
        <v>1137</v>
      </c>
      <c r="N79" s="87" t="s">
        <v>1138</v>
      </c>
      <c r="O79" s="61"/>
      <c r="P79" s="87" t="s">
        <v>53</v>
      </c>
      <c r="Q79" s="87" t="s">
        <v>1139</v>
      </c>
      <c r="R79" s="61"/>
    </row>
    <row r="80" s="18" customFormat="1" ht="195" customHeight="1" spans="1:20">
      <c r="A80" s="87">
        <v>5</v>
      </c>
      <c r="B80" s="304" t="s">
        <v>1140</v>
      </c>
      <c r="C80" s="304" t="s">
        <v>555</v>
      </c>
      <c r="D80" s="279" t="s">
        <v>1141</v>
      </c>
      <c r="E80" s="279" t="s">
        <v>1142</v>
      </c>
      <c r="F80" s="279" t="s">
        <v>1143</v>
      </c>
      <c r="G80" s="279">
        <v>485</v>
      </c>
      <c r="H80" s="279">
        <v>0</v>
      </c>
      <c r="I80" s="279">
        <v>0</v>
      </c>
      <c r="J80" s="279"/>
      <c r="K80" s="61"/>
      <c r="L80" s="61"/>
      <c r="M80" s="87" t="s">
        <v>1144</v>
      </c>
      <c r="N80" s="87" t="s">
        <v>1145</v>
      </c>
      <c r="O80" s="61"/>
      <c r="P80" s="87" t="s">
        <v>53</v>
      </c>
      <c r="Q80" s="87" t="s">
        <v>1124</v>
      </c>
      <c r="R80" s="61"/>
      <c r="S80" s="498">
        <f>J80*0.8</f>
        <v>0</v>
      </c>
      <c r="T80" s="88">
        <f>J80*0.2</f>
        <v>0</v>
      </c>
    </row>
    <row r="81" s="18" customFormat="1" ht="140.1" customHeight="1" spans="1:20">
      <c r="A81" s="87">
        <v>6</v>
      </c>
      <c r="B81" s="304" t="s">
        <v>1146</v>
      </c>
      <c r="C81" s="304" t="s">
        <v>555</v>
      </c>
      <c r="D81" s="279" t="s">
        <v>1126</v>
      </c>
      <c r="E81" s="279" t="s">
        <v>1147</v>
      </c>
      <c r="F81" s="279" t="s">
        <v>1148</v>
      </c>
      <c r="G81" s="279">
        <v>175</v>
      </c>
      <c r="H81" s="279">
        <v>0</v>
      </c>
      <c r="I81" s="279">
        <v>0</v>
      </c>
      <c r="J81" s="279"/>
      <c r="K81" s="61"/>
      <c r="L81" s="61"/>
      <c r="M81" s="87" t="s">
        <v>1149</v>
      </c>
      <c r="N81" s="87" t="s">
        <v>1150</v>
      </c>
      <c r="O81" s="61"/>
      <c r="P81" s="87" t="s">
        <v>53</v>
      </c>
      <c r="Q81" s="87" t="s">
        <v>1124</v>
      </c>
      <c r="R81" s="61"/>
      <c r="S81" s="498">
        <f>J81*0.8</f>
        <v>0</v>
      </c>
      <c r="T81" s="88">
        <f>J81*0.2</f>
        <v>0</v>
      </c>
    </row>
    <row r="82" s="18" customFormat="1" ht="138" customHeight="1" spans="1:20">
      <c r="A82" s="87">
        <v>7</v>
      </c>
      <c r="B82" s="304" t="s">
        <v>1151</v>
      </c>
      <c r="C82" s="304" t="s">
        <v>555</v>
      </c>
      <c r="D82" s="279" t="s">
        <v>1126</v>
      </c>
      <c r="E82" s="279" t="s">
        <v>1152</v>
      </c>
      <c r="F82" s="279" t="s">
        <v>1153</v>
      </c>
      <c r="G82" s="279">
        <v>40</v>
      </c>
      <c r="H82" s="279">
        <v>0</v>
      </c>
      <c r="I82" s="279">
        <v>0</v>
      </c>
      <c r="J82" s="279"/>
      <c r="K82" s="61"/>
      <c r="L82" s="61"/>
      <c r="M82" s="87" t="s">
        <v>1154</v>
      </c>
      <c r="N82" s="87" t="s">
        <v>1155</v>
      </c>
      <c r="O82" s="61"/>
      <c r="P82" s="87" t="s">
        <v>53</v>
      </c>
      <c r="Q82" s="87" t="s">
        <v>1124</v>
      </c>
      <c r="R82" s="61"/>
      <c r="S82" s="498">
        <f>J82*0.8</f>
        <v>0</v>
      </c>
      <c r="T82" s="88">
        <f>J82*0.2</f>
        <v>0</v>
      </c>
    </row>
    <row r="83" s="18" customFormat="1" ht="42.9" customHeight="1" spans="1:20">
      <c r="A83" s="87">
        <v>8</v>
      </c>
      <c r="B83" s="304" t="s">
        <v>1156</v>
      </c>
      <c r="C83" s="304" t="s">
        <v>555</v>
      </c>
      <c r="D83" s="279" t="s">
        <v>1157</v>
      </c>
      <c r="E83" s="279" t="s">
        <v>1158</v>
      </c>
      <c r="F83" s="279" t="s">
        <v>1136</v>
      </c>
      <c r="G83" s="279">
        <v>60</v>
      </c>
      <c r="H83" s="279">
        <v>0</v>
      </c>
      <c r="I83" s="279">
        <v>0</v>
      </c>
      <c r="J83" s="279"/>
      <c r="K83" s="61"/>
      <c r="L83" s="61"/>
      <c r="M83" s="87" t="s">
        <v>1159</v>
      </c>
      <c r="N83" s="87" t="s">
        <v>1160</v>
      </c>
      <c r="O83" s="61"/>
      <c r="P83" s="87" t="s">
        <v>53</v>
      </c>
      <c r="Q83" s="87" t="s">
        <v>1124</v>
      </c>
      <c r="R83" s="61"/>
      <c r="S83" s="498">
        <f>J83*0.8</f>
        <v>0</v>
      </c>
      <c r="T83" s="88">
        <f>J83*0.2</f>
        <v>0</v>
      </c>
    </row>
    <row r="84" s="246" customFormat="1" ht="52.2" customHeight="1" spans="1:20">
      <c r="A84" s="87">
        <v>9</v>
      </c>
      <c r="B84" s="304" t="s">
        <v>1161</v>
      </c>
      <c r="C84" s="304" t="s">
        <v>555</v>
      </c>
      <c r="D84" s="279" t="s">
        <v>1157</v>
      </c>
      <c r="E84" s="279" t="s">
        <v>1162</v>
      </c>
      <c r="F84" s="279" t="s">
        <v>1163</v>
      </c>
      <c r="G84" s="279">
        <v>400</v>
      </c>
      <c r="H84" s="279">
        <v>0</v>
      </c>
      <c r="I84" s="279">
        <v>0</v>
      </c>
      <c r="J84" s="279"/>
      <c r="K84" s="275"/>
      <c r="L84" s="275"/>
      <c r="M84" s="87" t="s">
        <v>1164</v>
      </c>
      <c r="N84" s="87" t="s">
        <v>1160</v>
      </c>
      <c r="O84" s="61"/>
      <c r="P84" s="87" t="s">
        <v>53</v>
      </c>
      <c r="Q84" s="87" t="s">
        <v>1124</v>
      </c>
      <c r="R84" s="61"/>
      <c r="S84" s="498">
        <f>J84*0.8</f>
        <v>0</v>
      </c>
      <c r="T84" s="88">
        <f>J84*0.2</f>
        <v>0</v>
      </c>
    </row>
    <row r="85" s="246" customFormat="1" ht="246.6" customHeight="1" spans="1:20">
      <c r="A85" s="87">
        <v>10</v>
      </c>
      <c r="B85" s="308" t="s">
        <v>1165</v>
      </c>
      <c r="C85" s="308" t="s">
        <v>696</v>
      </c>
      <c r="D85" s="309" t="s">
        <v>1166</v>
      </c>
      <c r="E85" s="309" t="s">
        <v>1167</v>
      </c>
      <c r="F85" s="275"/>
      <c r="G85" s="309">
        <v>1760.74</v>
      </c>
      <c r="H85" s="309">
        <v>0</v>
      </c>
      <c r="I85" s="309">
        <v>0</v>
      </c>
      <c r="J85" s="309"/>
      <c r="K85" s="275"/>
      <c r="L85" s="275"/>
      <c r="M85" s="87" t="s">
        <v>1168</v>
      </c>
      <c r="N85" s="87" t="s">
        <v>1169</v>
      </c>
      <c r="O85" s="61"/>
      <c r="P85" s="87" t="s">
        <v>53</v>
      </c>
      <c r="Q85" s="87" t="s">
        <v>1170</v>
      </c>
      <c r="R85" s="61"/>
      <c r="S85" s="499">
        <v>1408.8</v>
      </c>
      <c r="T85" s="345">
        <v>352.2</v>
      </c>
    </row>
    <row r="86" s="246" customFormat="1" ht="156" customHeight="1" spans="1:20">
      <c r="A86" s="87">
        <v>11</v>
      </c>
      <c r="B86" s="87" t="s">
        <v>1171</v>
      </c>
      <c r="C86" s="87" t="s">
        <v>545</v>
      </c>
      <c r="D86" s="275" t="s">
        <v>1119</v>
      </c>
      <c r="E86" s="275" t="s">
        <v>1172</v>
      </c>
      <c r="F86" s="275"/>
      <c r="G86" s="87">
        <v>424.98</v>
      </c>
      <c r="H86" s="51" t="s">
        <v>1173</v>
      </c>
      <c r="I86" s="87">
        <v>0</v>
      </c>
      <c r="J86" s="51"/>
      <c r="K86" s="275"/>
      <c r="L86" s="275"/>
      <c r="M86" s="275" t="s">
        <v>1174</v>
      </c>
      <c r="N86" s="275"/>
      <c r="O86" s="275"/>
      <c r="P86" s="275" t="s">
        <v>53</v>
      </c>
      <c r="Q86" s="275" t="s">
        <v>1175</v>
      </c>
      <c r="R86" s="275"/>
      <c r="S86" s="500">
        <v>339.2</v>
      </c>
      <c r="T86" s="87">
        <v>85.78</v>
      </c>
    </row>
    <row r="87" s="246" customFormat="1" ht="240" spans="1:20">
      <c r="A87" s="87">
        <v>12</v>
      </c>
      <c r="B87" s="310" t="s">
        <v>1176</v>
      </c>
      <c r="C87" s="275" t="s">
        <v>545</v>
      </c>
      <c r="D87" s="275" t="s">
        <v>1126</v>
      </c>
      <c r="E87" s="275" t="s">
        <v>1177</v>
      </c>
      <c r="F87" s="275"/>
      <c r="G87" s="144">
        <v>462.53</v>
      </c>
      <c r="H87" s="51" t="s">
        <v>1173</v>
      </c>
      <c r="I87" s="51">
        <v>0</v>
      </c>
      <c r="J87" s="51">
        <v>462.53</v>
      </c>
      <c r="M87" s="310" t="s">
        <v>1178</v>
      </c>
      <c r="N87" s="275"/>
      <c r="O87" s="275"/>
      <c r="P87" s="275" t="s">
        <v>53</v>
      </c>
      <c r="Q87" s="275" t="s">
        <v>1179</v>
      </c>
      <c r="R87" s="61"/>
      <c r="S87" s="87">
        <v>370.02</v>
      </c>
      <c r="T87" s="87">
        <v>92.51</v>
      </c>
    </row>
    <row r="88" s="247" customFormat="1" ht="20" customHeight="1" spans="1:18">
      <c r="A88" s="87">
        <v>13</v>
      </c>
      <c r="B88" s="313" t="s">
        <v>638</v>
      </c>
      <c r="C88" s="75"/>
      <c r="D88" s="75"/>
      <c r="E88" s="75"/>
      <c r="F88" s="75"/>
      <c r="G88" s="75">
        <f t="shared" ref="G88:L88" si="17">G89+G92+G96</f>
        <v>5143.61</v>
      </c>
      <c r="H88" s="75">
        <f t="shared" si="17"/>
        <v>0</v>
      </c>
      <c r="I88" s="75">
        <f t="shared" si="17"/>
        <v>0</v>
      </c>
      <c r="J88" s="75">
        <f t="shared" si="17"/>
        <v>150</v>
      </c>
      <c r="K88" s="75">
        <f t="shared" si="17"/>
        <v>150</v>
      </c>
      <c r="L88" s="75">
        <f t="shared" si="17"/>
        <v>0</v>
      </c>
      <c r="M88" s="313"/>
      <c r="N88" s="75"/>
      <c r="O88" s="75"/>
      <c r="P88" s="75"/>
      <c r="Q88" s="75"/>
      <c r="R88" s="67"/>
    </row>
    <row r="89" s="18" customFormat="1" ht="30" customHeight="1" spans="1:18">
      <c r="A89" s="87">
        <v>14</v>
      </c>
      <c r="B89" s="140" t="s">
        <v>49</v>
      </c>
      <c r="C89" s="140"/>
      <c r="D89" s="90"/>
      <c r="E89" s="90"/>
      <c r="F89" s="90"/>
      <c r="G89" s="90">
        <f>SUM(G90:G91)</f>
        <v>2699.36</v>
      </c>
      <c r="H89" s="90"/>
      <c r="I89" s="90"/>
      <c r="J89" s="90">
        <f>SUM(J90:J91)</f>
        <v>0</v>
      </c>
      <c r="K89" s="90">
        <f>SUM(K90:K91)</f>
        <v>0</v>
      </c>
      <c r="L89" s="90">
        <f>SUM(L90:L91)</f>
        <v>0</v>
      </c>
      <c r="M89" s="61"/>
      <c r="N89" s="61"/>
      <c r="O89" s="61"/>
      <c r="P89" s="61"/>
      <c r="Q89" s="61"/>
      <c r="R89" s="61"/>
    </row>
    <row r="90" s="18" customFormat="1" ht="80" customHeight="1" spans="1:20">
      <c r="A90" s="87">
        <v>15</v>
      </c>
      <c r="B90" s="140" t="s">
        <v>257</v>
      </c>
      <c r="C90" s="140" t="s">
        <v>1180</v>
      </c>
      <c r="D90" s="90" t="s">
        <v>1181</v>
      </c>
      <c r="E90" s="90" t="s">
        <v>1182</v>
      </c>
      <c r="F90" s="90" t="s">
        <v>1183</v>
      </c>
      <c r="G90" s="90">
        <v>2100</v>
      </c>
      <c r="H90" s="90"/>
      <c r="I90" s="90"/>
      <c r="J90" s="276"/>
      <c r="K90" s="61"/>
      <c r="L90" s="61"/>
      <c r="M90" s="87" t="s">
        <v>258</v>
      </c>
      <c r="N90" s="87" t="s">
        <v>1184</v>
      </c>
      <c r="O90" s="87"/>
      <c r="P90" s="87" t="s">
        <v>260</v>
      </c>
      <c r="Q90" s="87" t="s">
        <v>1185</v>
      </c>
      <c r="R90" s="87"/>
      <c r="S90" s="501">
        <v>1680</v>
      </c>
      <c r="T90" s="316">
        <v>420</v>
      </c>
    </row>
    <row r="91" s="18" customFormat="1" ht="147" customHeight="1" spans="1:20">
      <c r="A91" s="87">
        <v>16</v>
      </c>
      <c r="B91" s="87" t="s">
        <v>1186</v>
      </c>
      <c r="C91" s="89" t="s">
        <v>545</v>
      </c>
      <c r="D91" s="268" t="s">
        <v>1187</v>
      </c>
      <c r="E91" s="268" t="s">
        <v>1188</v>
      </c>
      <c r="F91" s="87" t="s">
        <v>1189</v>
      </c>
      <c r="G91" s="61">
        <v>599.36</v>
      </c>
      <c r="H91" s="337">
        <v>0</v>
      </c>
      <c r="I91" s="337">
        <v>0</v>
      </c>
      <c r="J91" s="276"/>
      <c r="K91" s="61"/>
      <c r="L91" s="61"/>
      <c r="M91" s="275" t="s">
        <v>1190</v>
      </c>
      <c r="N91" s="61" t="s">
        <v>1191</v>
      </c>
      <c r="O91" s="61" t="s">
        <v>1192</v>
      </c>
      <c r="P91" s="275" t="s">
        <v>640</v>
      </c>
      <c r="Q91" s="87" t="s">
        <v>1193</v>
      </c>
      <c r="R91" s="61"/>
      <c r="S91" s="316">
        <v>466.15</v>
      </c>
      <c r="T91" s="316">
        <v>133.21</v>
      </c>
    </row>
    <row r="92" s="18" customFormat="1" ht="30" customHeight="1" spans="1:20">
      <c r="A92" s="88" t="s">
        <v>33</v>
      </c>
      <c r="B92" s="140" t="s">
        <v>553</v>
      </c>
      <c r="C92" s="140"/>
      <c r="D92" s="90"/>
      <c r="E92" s="90"/>
      <c r="F92" s="90"/>
      <c r="G92" s="90">
        <f>SUM(G93:G95)</f>
        <v>179</v>
      </c>
      <c r="H92" s="90"/>
      <c r="I92" s="90"/>
      <c r="J92" s="90">
        <f>SUM(J93:J95)</f>
        <v>0</v>
      </c>
      <c r="K92" s="61"/>
      <c r="L92" s="61"/>
      <c r="M92" s="61"/>
      <c r="N92" s="61"/>
      <c r="O92" s="61"/>
      <c r="P92" s="61"/>
      <c r="Q92" s="61"/>
      <c r="R92" s="61"/>
      <c r="S92" s="502">
        <f>SUM(S93:S95)</f>
        <v>143</v>
      </c>
      <c r="T92" s="317">
        <f>SUM(T93:T95)</f>
        <v>36</v>
      </c>
    </row>
    <row r="93" s="18" customFormat="1" ht="66" customHeight="1" spans="1:20">
      <c r="A93" s="88">
        <v>1</v>
      </c>
      <c r="B93" s="490" t="s">
        <v>1194</v>
      </c>
      <c r="C93" s="89" t="s">
        <v>577</v>
      </c>
      <c r="D93" s="90" t="s">
        <v>1195</v>
      </c>
      <c r="E93" s="90" t="s">
        <v>1196</v>
      </c>
      <c r="F93" s="90"/>
      <c r="G93" s="491">
        <v>95</v>
      </c>
      <c r="H93" s="90"/>
      <c r="I93" s="90"/>
      <c r="J93" s="491"/>
      <c r="K93" s="61"/>
      <c r="L93" s="61"/>
      <c r="M93" s="490" t="s">
        <v>1197</v>
      </c>
      <c r="N93" s="61"/>
      <c r="O93" s="61"/>
      <c r="P93" s="87" t="s">
        <v>284</v>
      </c>
      <c r="Q93" s="61" t="s">
        <v>1198</v>
      </c>
      <c r="R93" s="61"/>
      <c r="S93" s="501">
        <v>76</v>
      </c>
      <c r="T93" s="316">
        <v>19</v>
      </c>
    </row>
    <row r="94" s="18" customFormat="1" ht="87" customHeight="1" spans="1:20">
      <c r="A94" s="88">
        <v>2</v>
      </c>
      <c r="B94" s="490" t="s">
        <v>1199</v>
      </c>
      <c r="C94" s="89" t="s">
        <v>577</v>
      </c>
      <c r="D94" s="90" t="s">
        <v>1200</v>
      </c>
      <c r="E94" s="90" t="s">
        <v>1201</v>
      </c>
      <c r="F94" s="90"/>
      <c r="G94" s="491">
        <v>56</v>
      </c>
      <c r="H94" s="90"/>
      <c r="I94" s="90"/>
      <c r="J94" s="491"/>
      <c r="K94" s="61"/>
      <c r="L94" s="61"/>
      <c r="M94" s="490" t="s">
        <v>1202</v>
      </c>
      <c r="N94" s="61"/>
      <c r="O94" s="61"/>
      <c r="P94" s="87" t="s">
        <v>284</v>
      </c>
      <c r="Q94" s="61" t="s">
        <v>1198</v>
      </c>
      <c r="R94" s="61"/>
      <c r="S94" s="501">
        <v>45</v>
      </c>
      <c r="T94" s="316">
        <v>11</v>
      </c>
    </row>
    <row r="95" s="18" customFormat="1" ht="65" customHeight="1" spans="1:20">
      <c r="A95" s="88">
        <v>3</v>
      </c>
      <c r="B95" s="490" t="s">
        <v>1203</v>
      </c>
      <c r="C95" s="89" t="s">
        <v>577</v>
      </c>
      <c r="D95" s="90" t="s">
        <v>1204</v>
      </c>
      <c r="E95" s="90" t="s">
        <v>1205</v>
      </c>
      <c r="F95" s="90"/>
      <c r="G95" s="491">
        <v>28</v>
      </c>
      <c r="H95" s="90"/>
      <c r="I95" s="90"/>
      <c r="J95" s="491"/>
      <c r="K95" s="61"/>
      <c r="L95" s="61"/>
      <c r="M95" s="490" t="s">
        <v>1206</v>
      </c>
      <c r="N95" s="61"/>
      <c r="O95" s="61"/>
      <c r="P95" s="87" t="s">
        <v>284</v>
      </c>
      <c r="Q95" s="61" t="s">
        <v>1198</v>
      </c>
      <c r="R95" s="61"/>
      <c r="S95" s="501">
        <v>22</v>
      </c>
      <c r="T95" s="316">
        <v>6</v>
      </c>
    </row>
    <row r="96" s="18" customFormat="1" ht="30" customHeight="1" spans="1:18">
      <c r="A96" s="88" t="s">
        <v>38</v>
      </c>
      <c r="B96" s="89" t="s">
        <v>92</v>
      </c>
      <c r="C96" s="89"/>
      <c r="D96" s="90"/>
      <c r="E96" s="90"/>
      <c r="F96" s="90"/>
      <c r="G96" s="90">
        <f t="shared" ref="G96:L96" si="18">SUM(G97:G112)</f>
        <v>2265.25</v>
      </c>
      <c r="H96" s="90">
        <f t="shared" si="18"/>
        <v>0</v>
      </c>
      <c r="I96" s="90">
        <f t="shared" si="18"/>
        <v>0</v>
      </c>
      <c r="J96" s="90">
        <f t="shared" si="18"/>
        <v>150</v>
      </c>
      <c r="K96" s="90">
        <f t="shared" si="18"/>
        <v>150</v>
      </c>
      <c r="L96" s="90">
        <f t="shared" si="18"/>
        <v>0</v>
      </c>
      <c r="M96" s="61"/>
      <c r="N96" s="61"/>
      <c r="O96" s="61"/>
      <c r="P96" s="61"/>
      <c r="Q96" s="61"/>
      <c r="R96" s="61"/>
    </row>
    <row r="97" s="236" customFormat="1" ht="44" customHeight="1" spans="1:18">
      <c r="A97" s="87">
        <v>1</v>
      </c>
      <c r="B97" s="87" t="s">
        <v>639</v>
      </c>
      <c r="C97" s="87" t="s">
        <v>555</v>
      </c>
      <c r="D97" s="87" t="s">
        <v>572</v>
      </c>
      <c r="E97" s="87"/>
      <c r="F97" s="87"/>
      <c r="G97" s="87">
        <v>20</v>
      </c>
      <c r="H97" s="87"/>
      <c r="I97" s="87"/>
      <c r="J97" s="87">
        <v>20</v>
      </c>
      <c r="K97" s="87">
        <v>20</v>
      </c>
      <c r="L97" s="87"/>
      <c r="M97" s="87" t="s">
        <v>573</v>
      </c>
      <c r="N97" s="87" t="s">
        <v>574</v>
      </c>
      <c r="O97" s="291">
        <v>44531</v>
      </c>
      <c r="P97" s="87" t="s">
        <v>640</v>
      </c>
      <c r="Q97" s="87"/>
      <c r="R97" s="87"/>
    </row>
    <row r="98" s="237" customFormat="1" ht="66" customHeight="1" spans="1:18">
      <c r="A98" s="87">
        <v>2</v>
      </c>
      <c r="B98" s="87" t="s">
        <v>641</v>
      </c>
      <c r="C98" s="87" t="s">
        <v>577</v>
      </c>
      <c r="D98" s="87"/>
      <c r="E98" s="87"/>
      <c r="F98" s="87"/>
      <c r="G98" s="87">
        <v>100</v>
      </c>
      <c r="H98" s="87"/>
      <c r="I98" s="87"/>
      <c r="J98" s="87">
        <f>K98</f>
        <v>100</v>
      </c>
      <c r="K98" s="87">
        <v>100</v>
      </c>
      <c r="L98" s="87"/>
      <c r="M98" s="87" t="s">
        <v>578</v>
      </c>
      <c r="N98" s="87" t="s">
        <v>579</v>
      </c>
      <c r="O98" s="291">
        <v>44531</v>
      </c>
      <c r="P98" s="87" t="s">
        <v>640</v>
      </c>
      <c r="Q98" s="87"/>
      <c r="R98" s="481"/>
    </row>
    <row r="99" s="238" customFormat="1" ht="60" spans="1:18">
      <c r="A99" s="87">
        <v>3</v>
      </c>
      <c r="B99" s="89" t="s">
        <v>642</v>
      </c>
      <c r="C99" s="272" t="s">
        <v>545</v>
      </c>
      <c r="D99" s="90" t="s">
        <v>643</v>
      </c>
      <c r="E99" s="90"/>
      <c r="F99" s="273" t="s">
        <v>582</v>
      </c>
      <c r="G99" s="276">
        <v>30</v>
      </c>
      <c r="H99" s="276">
        <v>0</v>
      </c>
      <c r="I99" s="276">
        <v>0</v>
      </c>
      <c r="J99" s="276">
        <v>30</v>
      </c>
      <c r="K99" s="267">
        <v>30</v>
      </c>
      <c r="L99" s="267">
        <v>0</v>
      </c>
      <c r="M99" s="87" t="s">
        <v>644</v>
      </c>
      <c r="N99" s="87" t="s">
        <v>922</v>
      </c>
      <c r="O99" s="87"/>
      <c r="P99" s="87" t="s">
        <v>640</v>
      </c>
      <c r="Q99" s="301"/>
      <c r="R99" s="87"/>
    </row>
    <row r="100" s="18" customFormat="1" ht="56" customHeight="1" spans="1:20">
      <c r="A100" s="87">
        <v>4</v>
      </c>
      <c r="B100" s="89" t="s">
        <v>1207</v>
      </c>
      <c r="C100" s="89" t="s">
        <v>545</v>
      </c>
      <c r="D100" s="90" t="s">
        <v>1195</v>
      </c>
      <c r="E100" s="90" t="s">
        <v>1208</v>
      </c>
      <c r="F100" s="90"/>
      <c r="G100" s="90">
        <v>12</v>
      </c>
      <c r="H100" s="90"/>
      <c r="I100" s="90"/>
      <c r="J100" s="90"/>
      <c r="K100" s="61"/>
      <c r="L100" s="61"/>
      <c r="M100" s="497" t="s">
        <v>1209</v>
      </c>
      <c r="N100" s="87" t="s">
        <v>1210</v>
      </c>
      <c r="O100" s="61"/>
      <c r="P100" s="87" t="s">
        <v>284</v>
      </c>
      <c r="Q100" s="61" t="s">
        <v>1198</v>
      </c>
      <c r="R100" s="61"/>
      <c r="S100" s="501">
        <v>10</v>
      </c>
      <c r="T100" s="316">
        <v>2</v>
      </c>
    </row>
    <row r="101" s="18" customFormat="1" ht="56" customHeight="1" spans="1:20">
      <c r="A101" s="87">
        <v>5</v>
      </c>
      <c r="B101" s="89" t="s">
        <v>1211</v>
      </c>
      <c r="C101" s="89" t="s">
        <v>545</v>
      </c>
      <c r="D101" s="90" t="s">
        <v>1212</v>
      </c>
      <c r="E101" s="90" t="s">
        <v>1213</v>
      </c>
      <c r="F101" s="90"/>
      <c r="G101" s="90">
        <v>42</v>
      </c>
      <c r="H101" s="90"/>
      <c r="I101" s="90"/>
      <c r="J101" s="90"/>
      <c r="K101" s="61"/>
      <c r="L101" s="61"/>
      <c r="M101" s="497" t="s">
        <v>1214</v>
      </c>
      <c r="N101" s="87" t="s">
        <v>1215</v>
      </c>
      <c r="O101" s="61"/>
      <c r="P101" s="87" t="s">
        <v>284</v>
      </c>
      <c r="Q101" s="61" t="s">
        <v>1198</v>
      </c>
      <c r="R101" s="61"/>
      <c r="S101" s="501">
        <v>34</v>
      </c>
      <c r="T101" s="316">
        <v>8</v>
      </c>
    </row>
    <row r="102" s="238" customFormat="1" ht="56" customHeight="1" spans="1:20">
      <c r="A102" s="87">
        <v>6</v>
      </c>
      <c r="B102" s="275" t="s">
        <v>1216</v>
      </c>
      <c r="C102" s="87" t="s">
        <v>589</v>
      </c>
      <c r="D102" s="87" t="s">
        <v>1195</v>
      </c>
      <c r="E102" s="90" t="s">
        <v>1208</v>
      </c>
      <c r="F102" s="275"/>
      <c r="G102" s="87">
        <v>170</v>
      </c>
      <c r="H102" s="275"/>
      <c r="I102" s="275"/>
      <c r="J102" s="87"/>
      <c r="K102" s="275"/>
      <c r="L102" s="275"/>
      <c r="M102" s="86" t="s">
        <v>1217</v>
      </c>
      <c r="N102" s="275" t="s">
        <v>1218</v>
      </c>
      <c r="O102" s="275"/>
      <c r="P102" s="87" t="s">
        <v>284</v>
      </c>
      <c r="Q102" s="61" t="s">
        <v>1198</v>
      </c>
      <c r="R102" s="275"/>
      <c r="S102" s="503">
        <v>136</v>
      </c>
      <c r="T102" s="318">
        <v>34</v>
      </c>
    </row>
    <row r="103" s="18" customFormat="1" ht="73" customHeight="1" spans="1:20">
      <c r="A103" s="87">
        <v>7</v>
      </c>
      <c r="B103" s="492" t="s">
        <v>1219</v>
      </c>
      <c r="C103" s="493"/>
      <c r="D103" s="494" t="s">
        <v>1187</v>
      </c>
      <c r="E103" s="494" t="s">
        <v>1220</v>
      </c>
      <c r="F103" s="494" t="s">
        <v>1221</v>
      </c>
      <c r="G103" s="494">
        <v>70</v>
      </c>
      <c r="H103" s="494">
        <v>0</v>
      </c>
      <c r="I103" s="494">
        <v>0</v>
      </c>
      <c r="J103" s="494"/>
      <c r="K103" s="61"/>
      <c r="L103" s="61"/>
      <c r="M103" s="492" t="s">
        <v>1222</v>
      </c>
      <c r="N103" s="61"/>
      <c r="O103" s="61"/>
      <c r="P103" s="492" t="s">
        <v>640</v>
      </c>
      <c r="Q103" s="61"/>
      <c r="R103" s="61"/>
      <c r="S103" s="504">
        <v>70</v>
      </c>
      <c r="T103" s="316">
        <v>0</v>
      </c>
    </row>
    <row r="104" s="18" customFormat="1" ht="48" spans="1:20">
      <c r="A104" s="87">
        <v>8</v>
      </c>
      <c r="B104" s="89" t="s">
        <v>1223</v>
      </c>
      <c r="C104" s="89"/>
      <c r="D104" s="90" t="s">
        <v>1181</v>
      </c>
      <c r="E104" s="90" t="s">
        <v>1224</v>
      </c>
      <c r="F104" s="494" t="s">
        <v>1221</v>
      </c>
      <c r="G104" s="90">
        <v>40</v>
      </c>
      <c r="H104" s="494">
        <v>0</v>
      </c>
      <c r="I104" s="494">
        <v>0</v>
      </c>
      <c r="J104" s="494"/>
      <c r="K104" s="61"/>
      <c r="L104" s="61"/>
      <c r="M104" s="87" t="s">
        <v>1225</v>
      </c>
      <c r="N104" s="61"/>
      <c r="O104" s="61"/>
      <c r="P104" s="492" t="s">
        <v>640</v>
      </c>
      <c r="Q104" s="61"/>
      <c r="R104" s="61"/>
      <c r="S104" s="504">
        <v>40</v>
      </c>
      <c r="T104" s="316">
        <v>0</v>
      </c>
    </row>
    <row r="105" s="18" customFormat="1" ht="96" spans="1:20">
      <c r="A105" s="87">
        <v>9</v>
      </c>
      <c r="B105" s="89" t="s">
        <v>302</v>
      </c>
      <c r="C105" s="89" t="s">
        <v>545</v>
      </c>
      <c r="D105" s="90" t="s">
        <v>1204</v>
      </c>
      <c r="E105" s="90" t="s">
        <v>1205</v>
      </c>
      <c r="F105" s="90" t="s">
        <v>1226</v>
      </c>
      <c r="G105" s="90">
        <v>875</v>
      </c>
      <c r="H105" s="90">
        <v>0</v>
      </c>
      <c r="I105" s="90">
        <v>0</v>
      </c>
      <c r="J105" s="90"/>
      <c r="K105" s="61"/>
      <c r="L105" s="61"/>
      <c r="M105" s="89" t="s">
        <v>303</v>
      </c>
      <c r="N105" s="89" t="s">
        <v>1227</v>
      </c>
      <c r="O105" s="61"/>
      <c r="P105" s="87" t="s">
        <v>1228</v>
      </c>
      <c r="Q105" s="87" t="s">
        <v>1229</v>
      </c>
      <c r="R105" s="61"/>
      <c r="S105" s="505">
        <v>700</v>
      </c>
      <c r="T105" s="140">
        <v>175</v>
      </c>
    </row>
    <row r="106" s="238" customFormat="1" ht="66" customHeight="1" spans="1:20">
      <c r="A106" s="87">
        <v>10</v>
      </c>
      <c r="B106" s="89" t="s">
        <v>305</v>
      </c>
      <c r="C106" s="89" t="s">
        <v>545</v>
      </c>
      <c r="D106" s="90" t="s">
        <v>1230</v>
      </c>
      <c r="E106" s="90" t="s">
        <v>1231</v>
      </c>
      <c r="F106" s="90" t="s">
        <v>1226</v>
      </c>
      <c r="G106" s="87">
        <v>25</v>
      </c>
      <c r="H106" s="90">
        <v>0</v>
      </c>
      <c r="I106" s="90">
        <v>0</v>
      </c>
      <c r="J106" s="87"/>
      <c r="K106" s="275"/>
      <c r="L106" s="275"/>
      <c r="M106" s="87" t="s">
        <v>1232</v>
      </c>
      <c r="N106" s="87" t="s">
        <v>1233</v>
      </c>
      <c r="O106" s="87"/>
      <c r="P106" s="87" t="s">
        <v>1228</v>
      </c>
      <c r="Q106" s="87" t="s">
        <v>1229</v>
      </c>
      <c r="R106" s="87"/>
      <c r="S106" s="505">
        <v>20</v>
      </c>
      <c r="T106" s="140">
        <v>5</v>
      </c>
    </row>
    <row r="107" s="238" customFormat="1" ht="66" customHeight="1" spans="1:20">
      <c r="A107" s="87">
        <v>11</v>
      </c>
      <c r="B107" s="89" t="s">
        <v>307</v>
      </c>
      <c r="C107" s="89" t="s">
        <v>545</v>
      </c>
      <c r="D107" s="90" t="s">
        <v>1230</v>
      </c>
      <c r="E107" s="90" t="s">
        <v>1234</v>
      </c>
      <c r="F107" s="90"/>
      <c r="G107" s="87">
        <v>106.25</v>
      </c>
      <c r="H107" s="90">
        <v>0</v>
      </c>
      <c r="I107" s="90">
        <v>0</v>
      </c>
      <c r="J107" s="87"/>
      <c r="K107" s="275"/>
      <c r="L107" s="275"/>
      <c r="M107" s="87" t="s">
        <v>1235</v>
      </c>
      <c r="N107" s="87" t="s">
        <v>1236</v>
      </c>
      <c r="O107" s="87"/>
      <c r="P107" s="87" t="s">
        <v>1228</v>
      </c>
      <c r="Q107" s="87" t="s">
        <v>1229</v>
      </c>
      <c r="R107" s="87"/>
      <c r="S107" s="505">
        <v>85</v>
      </c>
      <c r="T107" s="140">
        <v>21.25</v>
      </c>
    </row>
    <row r="108" s="240" customFormat="1" ht="46" customHeight="1" spans="1:20">
      <c r="A108" s="87">
        <v>12</v>
      </c>
      <c r="B108" s="89" t="s">
        <v>309</v>
      </c>
      <c r="C108" s="89" t="s">
        <v>545</v>
      </c>
      <c r="D108" s="90" t="s">
        <v>749</v>
      </c>
      <c r="E108" s="90" t="s">
        <v>1237</v>
      </c>
      <c r="F108" s="90" t="s">
        <v>1226</v>
      </c>
      <c r="G108" s="90">
        <v>350</v>
      </c>
      <c r="H108" s="90">
        <v>0</v>
      </c>
      <c r="I108" s="90">
        <v>0</v>
      </c>
      <c r="J108" s="90"/>
      <c r="K108" s="300"/>
      <c r="L108" s="300"/>
      <c r="M108" s="87" t="s">
        <v>1238</v>
      </c>
      <c r="N108" s="87" t="s">
        <v>1239</v>
      </c>
      <c r="O108" s="61"/>
      <c r="P108" s="87" t="s">
        <v>1240</v>
      </c>
      <c r="Q108" s="87" t="s">
        <v>1229</v>
      </c>
      <c r="R108" s="300"/>
      <c r="S108" s="505">
        <v>280</v>
      </c>
      <c r="T108" s="140">
        <v>70</v>
      </c>
    </row>
    <row r="109" s="242" customFormat="1" ht="49" customHeight="1" spans="1:20">
      <c r="A109" s="87">
        <v>13</v>
      </c>
      <c r="B109" s="330" t="s">
        <v>311</v>
      </c>
      <c r="C109" s="301" t="s">
        <v>545</v>
      </c>
      <c r="D109" s="330" t="s">
        <v>1241</v>
      </c>
      <c r="E109" s="330" t="s">
        <v>1242</v>
      </c>
      <c r="F109" s="90" t="s">
        <v>1226</v>
      </c>
      <c r="G109" s="301" t="s">
        <v>313</v>
      </c>
      <c r="H109" s="90">
        <v>0</v>
      </c>
      <c r="I109" s="90">
        <v>0</v>
      </c>
      <c r="J109" s="301"/>
      <c r="K109" s="61"/>
      <c r="L109" s="61"/>
      <c r="M109" s="301" t="s">
        <v>1243</v>
      </c>
      <c r="N109" s="330" t="s">
        <v>1244</v>
      </c>
      <c r="O109" s="330"/>
      <c r="P109" s="87" t="s">
        <v>1245</v>
      </c>
      <c r="Q109" s="87" t="s">
        <v>1229</v>
      </c>
      <c r="R109" s="61"/>
      <c r="S109" s="506" t="s">
        <v>1246</v>
      </c>
      <c r="T109" s="331" t="s">
        <v>1247</v>
      </c>
    </row>
    <row r="110" s="18" customFormat="1" ht="169" customHeight="1" spans="1:20">
      <c r="A110" s="87">
        <v>14</v>
      </c>
      <c r="B110" s="332" t="s">
        <v>314</v>
      </c>
      <c r="C110" s="89" t="s">
        <v>545</v>
      </c>
      <c r="D110" s="90" t="s">
        <v>1248</v>
      </c>
      <c r="E110" s="90" t="s">
        <v>1249</v>
      </c>
      <c r="F110" s="90" t="s">
        <v>1226</v>
      </c>
      <c r="G110" s="61">
        <v>100</v>
      </c>
      <c r="H110" s="90">
        <v>0</v>
      </c>
      <c r="I110" s="90">
        <v>0</v>
      </c>
      <c r="J110" s="61"/>
      <c r="K110" s="61"/>
      <c r="L110" s="61"/>
      <c r="M110" s="350" t="s">
        <v>315</v>
      </c>
      <c r="N110" s="87" t="s">
        <v>1250</v>
      </c>
      <c r="O110" s="61"/>
      <c r="P110" s="87" t="s">
        <v>1251</v>
      </c>
      <c r="Q110" s="87" t="s">
        <v>1229</v>
      </c>
      <c r="R110" s="61"/>
      <c r="S110" s="505">
        <v>80</v>
      </c>
      <c r="T110" s="140">
        <v>20</v>
      </c>
    </row>
    <row r="111" s="242" customFormat="1" ht="187" customHeight="1" spans="1:20">
      <c r="A111" s="87">
        <v>15</v>
      </c>
      <c r="B111" s="332" t="s">
        <v>316</v>
      </c>
      <c r="C111" s="89" t="s">
        <v>545</v>
      </c>
      <c r="D111" s="90" t="s">
        <v>1248</v>
      </c>
      <c r="E111" s="275" t="s">
        <v>1252</v>
      </c>
      <c r="F111" s="90" t="s">
        <v>1226</v>
      </c>
      <c r="G111" s="87">
        <v>150</v>
      </c>
      <c r="H111" s="275">
        <v>0</v>
      </c>
      <c r="I111" s="275">
        <v>0</v>
      </c>
      <c r="J111" s="275"/>
      <c r="K111" s="61"/>
      <c r="L111" s="61"/>
      <c r="M111" s="350" t="s">
        <v>317</v>
      </c>
      <c r="N111" s="275" t="s">
        <v>1253</v>
      </c>
      <c r="O111" s="275"/>
      <c r="P111" s="87" t="s">
        <v>1251</v>
      </c>
      <c r="Q111" s="87" t="s">
        <v>1229</v>
      </c>
      <c r="R111" s="275"/>
      <c r="S111" s="507">
        <v>120</v>
      </c>
      <c r="T111" s="311">
        <v>30</v>
      </c>
    </row>
    <row r="112" s="18" customFormat="1" ht="84" customHeight="1" spans="1:20">
      <c r="A112" s="87">
        <v>16</v>
      </c>
      <c r="B112" s="89" t="s">
        <v>318</v>
      </c>
      <c r="C112" s="89" t="s">
        <v>589</v>
      </c>
      <c r="D112" s="90" t="s">
        <v>1254</v>
      </c>
      <c r="E112" s="90" t="s">
        <v>1255</v>
      </c>
      <c r="F112" s="90" t="s">
        <v>1256</v>
      </c>
      <c r="G112" s="90">
        <v>175</v>
      </c>
      <c r="H112" s="90">
        <v>0</v>
      </c>
      <c r="I112" s="90"/>
      <c r="J112" s="276"/>
      <c r="K112" s="61"/>
      <c r="L112" s="61"/>
      <c r="M112" s="61" t="s">
        <v>319</v>
      </c>
      <c r="N112" s="87" t="s">
        <v>1257</v>
      </c>
      <c r="O112" s="61"/>
      <c r="P112" s="87" t="s">
        <v>1258</v>
      </c>
      <c r="Q112" s="87" t="s">
        <v>1229</v>
      </c>
      <c r="R112" s="61"/>
      <c r="S112" s="508">
        <v>175</v>
      </c>
      <c r="T112" s="140">
        <v>0</v>
      </c>
    </row>
    <row r="113" s="248" customFormat="1" ht="24" customHeight="1" spans="1:18">
      <c r="A113" s="75"/>
      <c r="B113" s="334" t="s">
        <v>73</v>
      </c>
      <c r="C113" s="334"/>
      <c r="D113" s="283"/>
      <c r="E113" s="283"/>
      <c r="F113" s="283"/>
      <c r="G113" s="284">
        <f t="shared" ref="G113:L113" si="19">G114+G117</f>
        <v>847.14</v>
      </c>
      <c r="H113" s="284">
        <f t="shared" si="19"/>
        <v>0</v>
      </c>
      <c r="I113" s="284">
        <f t="shared" si="19"/>
        <v>0</v>
      </c>
      <c r="J113" s="284">
        <f t="shared" si="19"/>
        <v>371.22</v>
      </c>
      <c r="K113" s="284">
        <f t="shared" si="19"/>
        <v>283.95</v>
      </c>
      <c r="L113" s="284">
        <f t="shared" si="19"/>
        <v>87.27</v>
      </c>
      <c r="M113" s="67"/>
      <c r="N113" s="75"/>
      <c r="O113" s="67"/>
      <c r="P113" s="75"/>
      <c r="Q113" s="75"/>
      <c r="R113" s="67"/>
    </row>
    <row r="114" s="18" customFormat="1" ht="30" customHeight="1" spans="1:18">
      <c r="A114" s="88" t="s">
        <v>16</v>
      </c>
      <c r="B114" s="140" t="s">
        <v>49</v>
      </c>
      <c r="C114" s="140"/>
      <c r="D114" s="90"/>
      <c r="E114" s="90"/>
      <c r="F114" s="90"/>
      <c r="G114" s="140">
        <f t="shared" ref="G114:L114" si="20">G115</f>
        <v>27</v>
      </c>
      <c r="H114" s="140">
        <f t="shared" si="20"/>
        <v>0</v>
      </c>
      <c r="I114" s="140">
        <f t="shared" si="20"/>
        <v>0</v>
      </c>
      <c r="J114" s="140">
        <f t="shared" si="20"/>
        <v>27</v>
      </c>
      <c r="K114" s="140">
        <f t="shared" si="20"/>
        <v>19</v>
      </c>
      <c r="L114" s="140">
        <f t="shared" si="20"/>
        <v>8</v>
      </c>
      <c r="M114" s="61"/>
      <c r="N114" s="61"/>
      <c r="O114" s="61"/>
      <c r="P114" s="61"/>
      <c r="Q114" s="87"/>
      <c r="R114" s="61"/>
    </row>
    <row r="115" s="249" customFormat="1" ht="60" customHeight="1" spans="1:18">
      <c r="A115" s="140">
        <v>1</v>
      </c>
      <c r="B115" s="140" t="s">
        <v>645</v>
      </c>
      <c r="C115" s="89" t="s">
        <v>646</v>
      </c>
      <c r="D115" s="495" t="s">
        <v>647</v>
      </c>
      <c r="E115" s="495" t="s">
        <v>648</v>
      </c>
      <c r="F115" s="90" t="s">
        <v>649</v>
      </c>
      <c r="G115" s="82">
        <v>27</v>
      </c>
      <c r="H115" s="337">
        <v>0</v>
      </c>
      <c r="I115" s="337">
        <v>0</v>
      </c>
      <c r="J115" s="276">
        <f>K115+L115</f>
        <v>27</v>
      </c>
      <c r="K115" s="140">
        <v>19</v>
      </c>
      <c r="L115" s="140">
        <v>8</v>
      </c>
      <c r="M115" s="332" t="s">
        <v>1259</v>
      </c>
      <c r="N115" s="352" t="s">
        <v>651</v>
      </c>
      <c r="O115" s="332" t="s">
        <v>1066</v>
      </c>
      <c r="P115" s="332" t="s">
        <v>76</v>
      </c>
      <c r="Q115" s="332" t="s">
        <v>1260</v>
      </c>
      <c r="R115" s="352"/>
    </row>
    <row r="116" s="18" customFormat="1" ht="30" customHeight="1" spans="1:18">
      <c r="A116" s="88" t="s">
        <v>33</v>
      </c>
      <c r="B116" s="140" t="s">
        <v>553</v>
      </c>
      <c r="C116" s="140"/>
      <c r="D116" s="90"/>
      <c r="E116" s="90"/>
      <c r="F116" s="90"/>
      <c r="G116" s="90"/>
      <c r="H116" s="90"/>
      <c r="I116" s="90"/>
      <c r="J116" s="276"/>
      <c r="K116" s="140"/>
      <c r="L116" s="140"/>
      <c r="M116" s="61"/>
      <c r="N116" s="61"/>
      <c r="O116" s="61"/>
      <c r="P116" s="61"/>
      <c r="Q116" s="87"/>
      <c r="R116" s="61"/>
    </row>
    <row r="117" s="18" customFormat="1" ht="30" customHeight="1" spans="1:18">
      <c r="A117" s="88" t="s">
        <v>38</v>
      </c>
      <c r="B117" s="89" t="s">
        <v>92</v>
      </c>
      <c r="C117" s="89"/>
      <c r="D117" s="90"/>
      <c r="E117" s="90"/>
      <c r="F117" s="90"/>
      <c r="G117" s="140">
        <f t="shared" ref="G117:L117" si="21">SUM(G118:G127)</f>
        <v>820.14</v>
      </c>
      <c r="H117" s="140">
        <f t="shared" si="21"/>
        <v>0</v>
      </c>
      <c r="I117" s="140">
        <f t="shared" si="21"/>
        <v>0</v>
      </c>
      <c r="J117" s="140">
        <f t="shared" si="21"/>
        <v>344.22</v>
      </c>
      <c r="K117" s="140">
        <f t="shared" si="21"/>
        <v>264.95</v>
      </c>
      <c r="L117" s="140">
        <f t="shared" si="21"/>
        <v>79.27</v>
      </c>
      <c r="M117" s="61"/>
      <c r="N117" s="61"/>
      <c r="O117" s="61"/>
      <c r="P117" s="61"/>
      <c r="Q117" s="87"/>
      <c r="R117" s="61"/>
    </row>
    <row r="118" s="18" customFormat="1" ht="53" customHeight="1" spans="1:20">
      <c r="A118" s="71">
        <v>1</v>
      </c>
      <c r="B118" s="71" t="s">
        <v>1261</v>
      </c>
      <c r="C118" s="71" t="s">
        <v>555</v>
      </c>
      <c r="D118" s="71" t="s">
        <v>1262</v>
      </c>
      <c r="E118" s="71"/>
      <c r="F118" s="71"/>
      <c r="G118" s="71"/>
      <c r="H118" s="71">
        <v>0</v>
      </c>
      <c r="I118" s="71">
        <v>0</v>
      </c>
      <c r="J118" s="71"/>
      <c r="K118" s="71"/>
      <c r="L118" s="71">
        <v>0</v>
      </c>
      <c r="M118" s="71" t="s">
        <v>573</v>
      </c>
      <c r="N118" s="71" t="s">
        <v>574</v>
      </c>
      <c r="O118" s="71"/>
      <c r="P118" s="71" t="s">
        <v>76</v>
      </c>
      <c r="Q118" s="71"/>
      <c r="R118" s="71"/>
      <c r="S118" s="243"/>
      <c r="T118" s="243"/>
    </row>
    <row r="119" s="237" customFormat="1" ht="66" customHeight="1" spans="1:18">
      <c r="A119" s="71">
        <v>2</v>
      </c>
      <c r="B119" s="87" t="s">
        <v>654</v>
      </c>
      <c r="C119" s="87" t="s">
        <v>577</v>
      </c>
      <c r="D119" s="87"/>
      <c r="E119" s="87"/>
      <c r="F119" s="87"/>
      <c r="G119" s="87">
        <v>60</v>
      </c>
      <c r="H119" s="87"/>
      <c r="I119" s="87"/>
      <c r="J119" s="87">
        <f>K119</f>
        <v>60</v>
      </c>
      <c r="K119" s="87">
        <v>60</v>
      </c>
      <c r="L119" s="87"/>
      <c r="M119" s="87" t="s">
        <v>578</v>
      </c>
      <c r="N119" s="87" t="s">
        <v>579</v>
      </c>
      <c r="O119" s="291">
        <v>44531</v>
      </c>
      <c r="P119" s="87" t="s">
        <v>76</v>
      </c>
      <c r="Q119" s="87"/>
      <c r="R119" s="481"/>
    </row>
    <row r="120" s="250" customFormat="1" ht="45" customHeight="1" spans="1:18">
      <c r="A120" s="71">
        <v>3</v>
      </c>
      <c r="B120" s="272" t="s">
        <v>655</v>
      </c>
      <c r="C120" s="272" t="s">
        <v>545</v>
      </c>
      <c r="D120" s="273" t="s">
        <v>656</v>
      </c>
      <c r="E120" s="273"/>
      <c r="F120" s="273" t="s">
        <v>582</v>
      </c>
      <c r="G120" s="338">
        <v>20</v>
      </c>
      <c r="H120" s="274">
        <v>0</v>
      </c>
      <c r="I120" s="274">
        <v>0</v>
      </c>
      <c r="J120" s="338">
        <v>20</v>
      </c>
      <c r="K120" s="338">
        <v>20</v>
      </c>
      <c r="L120" s="274">
        <v>0</v>
      </c>
      <c r="M120" s="301" t="s">
        <v>657</v>
      </c>
      <c r="N120" s="87" t="s">
        <v>922</v>
      </c>
      <c r="O120" s="301"/>
      <c r="P120" s="301" t="s">
        <v>76</v>
      </c>
      <c r="Q120" s="301"/>
      <c r="R120" s="301"/>
    </row>
    <row r="121" s="250" customFormat="1" ht="122" customHeight="1" spans="1:20">
      <c r="A121" s="71">
        <v>4</v>
      </c>
      <c r="B121" s="71" t="s">
        <v>1263</v>
      </c>
      <c r="C121" s="71" t="s">
        <v>545</v>
      </c>
      <c r="D121" s="71" t="s">
        <v>1264</v>
      </c>
      <c r="E121" s="71" t="s">
        <v>1265</v>
      </c>
      <c r="F121" s="71" t="s">
        <v>1266</v>
      </c>
      <c r="G121" s="71" t="s">
        <v>1267</v>
      </c>
      <c r="H121" s="71" t="s">
        <v>1268</v>
      </c>
      <c r="I121" s="71" t="s">
        <v>1268</v>
      </c>
      <c r="J121" s="71"/>
      <c r="K121" s="295"/>
      <c r="L121" s="295"/>
      <c r="M121" s="71" t="s">
        <v>1266</v>
      </c>
      <c r="N121" s="71" t="s">
        <v>1269</v>
      </c>
      <c r="O121" s="71"/>
      <c r="P121" s="71" t="s">
        <v>1270</v>
      </c>
      <c r="Q121" s="71" t="s">
        <v>1271</v>
      </c>
      <c r="R121" s="71"/>
      <c r="S121" s="509" t="s">
        <v>1272</v>
      </c>
      <c r="T121" s="45" t="s">
        <v>1273</v>
      </c>
    </row>
    <row r="122" s="236" customFormat="1" ht="119" customHeight="1" spans="1:18">
      <c r="A122" s="71">
        <v>5</v>
      </c>
      <c r="B122" s="71" t="s">
        <v>1274</v>
      </c>
      <c r="C122" s="71" t="s">
        <v>545</v>
      </c>
      <c r="D122" s="71" t="s">
        <v>647</v>
      </c>
      <c r="E122" s="71" t="s">
        <v>659</v>
      </c>
      <c r="F122" s="71" t="s">
        <v>660</v>
      </c>
      <c r="G122" s="71">
        <v>264.22</v>
      </c>
      <c r="H122" s="71">
        <v>0</v>
      </c>
      <c r="I122" s="71">
        <v>0</v>
      </c>
      <c r="J122" s="71">
        <v>264.22</v>
      </c>
      <c r="K122" s="71">
        <v>184.95</v>
      </c>
      <c r="L122" s="71">
        <v>79.27</v>
      </c>
      <c r="M122" s="71" t="s">
        <v>660</v>
      </c>
      <c r="N122" s="71" t="s">
        <v>1269</v>
      </c>
      <c r="O122" s="71"/>
      <c r="P122" s="71" t="s">
        <v>1270</v>
      </c>
      <c r="Q122" s="71" t="s">
        <v>1275</v>
      </c>
      <c r="R122" s="71"/>
    </row>
    <row r="123" s="18" customFormat="1" ht="80" customHeight="1" spans="1:20">
      <c r="A123" s="71">
        <v>6</v>
      </c>
      <c r="B123" s="71" t="s">
        <v>1276</v>
      </c>
      <c r="C123" s="71" t="s">
        <v>958</v>
      </c>
      <c r="D123" s="71" t="s">
        <v>647</v>
      </c>
      <c r="E123" s="71" t="s">
        <v>1277</v>
      </c>
      <c r="F123" s="71" t="s">
        <v>1278</v>
      </c>
      <c r="G123" s="71">
        <v>118.9</v>
      </c>
      <c r="H123" s="90">
        <v>0</v>
      </c>
      <c r="I123" s="90">
        <v>0</v>
      </c>
      <c r="J123" s="71"/>
      <c r="K123" s="61"/>
      <c r="L123" s="61"/>
      <c r="M123" s="126" t="s">
        <v>1279</v>
      </c>
      <c r="N123" s="71" t="s">
        <v>1280</v>
      </c>
      <c r="O123" s="61"/>
      <c r="P123" s="71" t="s">
        <v>76</v>
      </c>
      <c r="Q123" s="87" t="s">
        <v>1281</v>
      </c>
      <c r="R123" s="61"/>
      <c r="S123" s="509">
        <v>118.9</v>
      </c>
      <c r="T123" s="140">
        <v>0</v>
      </c>
    </row>
    <row r="124" s="18" customFormat="1" ht="37" customHeight="1" spans="1:20">
      <c r="A124" s="71">
        <v>7</v>
      </c>
      <c r="B124" s="71" t="s">
        <v>1282</v>
      </c>
      <c r="C124" s="71" t="s">
        <v>545</v>
      </c>
      <c r="D124" s="71" t="s">
        <v>647</v>
      </c>
      <c r="E124" s="71" t="s">
        <v>1283</v>
      </c>
      <c r="F124" s="71" t="s">
        <v>1284</v>
      </c>
      <c r="G124" s="71">
        <v>46.68</v>
      </c>
      <c r="H124" s="88">
        <v>0</v>
      </c>
      <c r="I124" s="71">
        <v>0</v>
      </c>
      <c r="J124" s="71"/>
      <c r="K124" s="61"/>
      <c r="L124" s="61"/>
      <c r="M124" s="126" t="s">
        <v>1285</v>
      </c>
      <c r="N124" s="71" t="s">
        <v>1280</v>
      </c>
      <c r="O124" s="88"/>
      <c r="P124" s="71" t="s">
        <v>76</v>
      </c>
      <c r="Q124" s="87" t="s">
        <v>1286</v>
      </c>
      <c r="R124" s="88"/>
      <c r="S124" s="509">
        <v>46.68</v>
      </c>
      <c r="T124" s="88">
        <v>0</v>
      </c>
    </row>
    <row r="125" s="243" customFormat="1" ht="53" customHeight="1" spans="1:20">
      <c r="A125" s="71">
        <v>8</v>
      </c>
      <c r="B125" s="71" t="s">
        <v>1287</v>
      </c>
      <c r="C125" s="71" t="s">
        <v>545</v>
      </c>
      <c r="D125" s="71" t="s">
        <v>647</v>
      </c>
      <c r="E125" s="71" t="s">
        <v>1288</v>
      </c>
      <c r="F125" s="71" t="s">
        <v>1289</v>
      </c>
      <c r="G125" s="71">
        <v>64.37</v>
      </c>
      <c r="H125" s="71">
        <v>0</v>
      </c>
      <c r="I125" s="71">
        <v>0</v>
      </c>
      <c r="J125" s="71"/>
      <c r="K125" s="444"/>
      <c r="L125" s="444"/>
      <c r="M125" s="126" t="s">
        <v>1290</v>
      </c>
      <c r="N125" s="71" t="s">
        <v>1280</v>
      </c>
      <c r="O125" s="88"/>
      <c r="P125" s="71" t="s">
        <v>76</v>
      </c>
      <c r="Q125" s="87" t="s">
        <v>1291</v>
      </c>
      <c r="R125" s="88"/>
      <c r="S125" s="509">
        <v>64.37</v>
      </c>
      <c r="T125" s="45">
        <v>0</v>
      </c>
    </row>
    <row r="126" s="243" customFormat="1" ht="71" customHeight="1" spans="1:20">
      <c r="A126" s="71">
        <v>9</v>
      </c>
      <c r="B126" s="71" t="s">
        <v>1292</v>
      </c>
      <c r="C126" s="71" t="s">
        <v>545</v>
      </c>
      <c r="D126" s="71" t="s">
        <v>647</v>
      </c>
      <c r="E126" s="71" t="s">
        <v>1288</v>
      </c>
      <c r="F126" s="71" t="s">
        <v>1293</v>
      </c>
      <c r="G126" s="71">
        <v>153.47</v>
      </c>
      <c r="H126" s="90">
        <v>0</v>
      </c>
      <c r="I126" s="90">
        <v>0</v>
      </c>
      <c r="J126" s="71"/>
      <c r="K126" s="444"/>
      <c r="L126" s="444"/>
      <c r="M126" s="126" t="s">
        <v>1294</v>
      </c>
      <c r="N126" s="71" t="s">
        <v>1280</v>
      </c>
      <c r="O126" s="88"/>
      <c r="P126" s="71" t="s">
        <v>76</v>
      </c>
      <c r="Q126" s="87" t="s">
        <v>1295</v>
      </c>
      <c r="R126" s="88"/>
      <c r="S126" s="509">
        <v>153.47</v>
      </c>
      <c r="T126" s="140">
        <v>0</v>
      </c>
    </row>
    <row r="127" s="243" customFormat="1" ht="84" spans="1:20">
      <c r="A127" s="71">
        <v>10</v>
      </c>
      <c r="B127" s="71" t="s">
        <v>1296</v>
      </c>
      <c r="C127" s="71" t="s">
        <v>545</v>
      </c>
      <c r="D127" s="71" t="s">
        <v>1264</v>
      </c>
      <c r="E127" s="71" t="s">
        <v>1297</v>
      </c>
      <c r="F127" s="71" t="s">
        <v>1298</v>
      </c>
      <c r="G127" s="71">
        <v>92.5</v>
      </c>
      <c r="H127" s="88">
        <v>0</v>
      </c>
      <c r="I127" s="71">
        <v>0</v>
      </c>
      <c r="J127" s="71"/>
      <c r="K127" s="444"/>
      <c r="L127" s="444"/>
      <c r="M127" s="126" t="s">
        <v>1299</v>
      </c>
      <c r="N127" s="71" t="s">
        <v>1280</v>
      </c>
      <c r="O127" s="88"/>
      <c r="P127" s="71" t="s">
        <v>76</v>
      </c>
      <c r="Q127" s="87" t="s">
        <v>1300</v>
      </c>
      <c r="R127" s="88"/>
      <c r="S127" s="509">
        <v>92.5</v>
      </c>
      <c r="T127" s="88">
        <v>0</v>
      </c>
    </row>
    <row r="128" s="251" customFormat="1" spans="1:18">
      <c r="A128" s="496"/>
      <c r="B128" s="496" t="s">
        <v>1301</v>
      </c>
      <c r="C128" s="496"/>
      <c r="D128" s="496"/>
      <c r="E128" s="496"/>
      <c r="F128" s="496"/>
      <c r="G128" s="496">
        <f t="shared" ref="G128:L128" si="22">G129+G150+G171</f>
        <v>40269.41</v>
      </c>
      <c r="H128" s="496">
        <f t="shared" si="22"/>
        <v>0</v>
      </c>
      <c r="I128" s="496">
        <f t="shared" si="22"/>
        <v>0</v>
      </c>
      <c r="J128" s="496">
        <f t="shared" si="22"/>
        <v>163.79</v>
      </c>
      <c r="K128" s="496">
        <f t="shared" si="22"/>
        <v>142.153</v>
      </c>
      <c r="L128" s="496">
        <f t="shared" si="22"/>
        <v>21.637</v>
      </c>
      <c r="M128" s="129"/>
      <c r="N128" s="496"/>
      <c r="O128" s="339"/>
      <c r="P128" s="496"/>
      <c r="Q128" s="75"/>
      <c r="R128" s="339"/>
    </row>
    <row r="129" s="18" customFormat="1" ht="30" customHeight="1" spans="1:18">
      <c r="A129" s="88" t="s">
        <v>16</v>
      </c>
      <c r="B129" s="140" t="s">
        <v>49</v>
      </c>
      <c r="C129" s="140"/>
      <c r="D129" s="90"/>
      <c r="E129" s="90"/>
      <c r="F129" s="90"/>
      <c r="G129" s="510">
        <f>SUM(G130:G131)</f>
        <v>14591.69</v>
      </c>
      <c r="H129" s="511"/>
      <c r="I129" s="510"/>
      <c r="J129" s="510">
        <f>SUM(J130:J131)</f>
        <v>0</v>
      </c>
      <c r="K129" s="510">
        <f>SUM(K130:K131)</f>
        <v>0</v>
      </c>
      <c r="L129" s="510">
        <f>SUM(L130:L131)</f>
        <v>0</v>
      </c>
      <c r="M129" s="87"/>
      <c r="N129" s="87"/>
      <c r="O129" s="61"/>
      <c r="P129" s="87"/>
      <c r="Q129" s="87"/>
      <c r="R129" s="87"/>
    </row>
    <row r="130" s="18" customFormat="1" ht="108" spans="1:18">
      <c r="A130" s="88">
        <v>1</v>
      </c>
      <c r="B130" s="140" t="s">
        <v>1302</v>
      </c>
      <c r="C130" s="89" t="s">
        <v>545</v>
      </c>
      <c r="D130" s="89" t="s">
        <v>1303</v>
      </c>
      <c r="E130" s="89" t="s">
        <v>1304</v>
      </c>
      <c r="F130" s="90" t="s">
        <v>1305</v>
      </c>
      <c r="G130" s="276">
        <v>14586.89</v>
      </c>
      <c r="H130" s="357"/>
      <c r="I130" s="357"/>
      <c r="J130" s="276"/>
      <c r="K130" s="276"/>
      <c r="L130" s="276"/>
      <c r="M130" s="87" t="s">
        <v>1306</v>
      </c>
      <c r="N130" s="87" t="s">
        <v>1307</v>
      </c>
      <c r="O130" s="61"/>
      <c r="P130" s="87" t="s">
        <v>665</v>
      </c>
      <c r="Q130" s="87" t="s">
        <v>1308</v>
      </c>
      <c r="R130" s="61"/>
    </row>
    <row r="131" s="18" customFormat="1" ht="41" customHeight="1" spans="1:20">
      <c r="A131" s="88">
        <v>2</v>
      </c>
      <c r="B131" s="140" t="s">
        <v>1309</v>
      </c>
      <c r="C131" s="89" t="s">
        <v>1310</v>
      </c>
      <c r="D131" s="268" t="s">
        <v>1311</v>
      </c>
      <c r="E131" s="90" t="s">
        <v>1312</v>
      </c>
      <c r="F131" s="90" t="s">
        <v>1313</v>
      </c>
      <c r="G131" s="276">
        <v>4.8</v>
      </c>
      <c r="H131" s="337"/>
      <c r="I131" s="337"/>
      <c r="J131" s="276"/>
      <c r="K131" s="61"/>
      <c r="L131" s="61"/>
      <c r="M131" s="87" t="s">
        <v>1314</v>
      </c>
      <c r="N131" s="61" t="s">
        <v>1315</v>
      </c>
      <c r="O131" s="61"/>
      <c r="P131" s="87" t="s">
        <v>665</v>
      </c>
      <c r="Q131" s="61"/>
      <c r="R131" s="61"/>
      <c r="S131" s="514">
        <f t="shared" ref="S131:S149" si="23">J131*0.7</f>
        <v>0</v>
      </c>
      <c r="T131" s="276">
        <f t="shared" ref="T131:T149" si="24">J131*0.3</f>
        <v>0</v>
      </c>
    </row>
    <row r="132" s="18" customFormat="1" ht="72" spans="1:20">
      <c r="A132" s="88">
        <v>3</v>
      </c>
      <c r="B132" s="140" t="s">
        <v>1316</v>
      </c>
      <c r="C132" s="89" t="s">
        <v>742</v>
      </c>
      <c r="D132" s="89" t="s">
        <v>1311</v>
      </c>
      <c r="E132" s="89" t="s">
        <v>1317</v>
      </c>
      <c r="F132" s="90" t="s">
        <v>1318</v>
      </c>
      <c r="G132" s="276">
        <v>45.8</v>
      </c>
      <c r="H132" s="357"/>
      <c r="I132" s="357"/>
      <c r="J132" s="276"/>
      <c r="K132" s="61"/>
      <c r="L132" s="61"/>
      <c r="M132" s="87" t="s">
        <v>1319</v>
      </c>
      <c r="N132" s="87" t="s">
        <v>1320</v>
      </c>
      <c r="O132" s="61"/>
      <c r="P132" s="87" t="s">
        <v>665</v>
      </c>
      <c r="Q132" s="87"/>
      <c r="R132" s="61" t="s">
        <v>1321</v>
      </c>
      <c r="S132" s="514">
        <f t="shared" si="23"/>
        <v>0</v>
      </c>
      <c r="T132" s="276">
        <f t="shared" si="24"/>
        <v>0</v>
      </c>
    </row>
    <row r="133" s="18" customFormat="1" ht="72" spans="1:20">
      <c r="A133" s="88">
        <v>4</v>
      </c>
      <c r="B133" s="140" t="s">
        <v>1322</v>
      </c>
      <c r="C133" s="89" t="s">
        <v>742</v>
      </c>
      <c r="D133" s="89" t="s">
        <v>1311</v>
      </c>
      <c r="E133" s="89" t="s">
        <v>1317</v>
      </c>
      <c r="F133" s="90" t="s">
        <v>1323</v>
      </c>
      <c r="G133" s="276">
        <v>23.22</v>
      </c>
      <c r="H133" s="357"/>
      <c r="I133" s="357"/>
      <c r="J133" s="276"/>
      <c r="K133" s="61"/>
      <c r="L133" s="61"/>
      <c r="M133" s="87" t="s">
        <v>1319</v>
      </c>
      <c r="N133" s="87" t="s">
        <v>1324</v>
      </c>
      <c r="O133" s="61"/>
      <c r="P133" s="87" t="s">
        <v>665</v>
      </c>
      <c r="Q133" s="87"/>
      <c r="R133" s="61" t="s">
        <v>1321</v>
      </c>
      <c r="S133" s="514">
        <f t="shared" si="23"/>
        <v>0</v>
      </c>
      <c r="T133" s="276">
        <f t="shared" si="24"/>
        <v>0</v>
      </c>
    </row>
    <row r="134" s="18" customFormat="1" ht="72" spans="1:20">
      <c r="A134" s="88">
        <v>5</v>
      </c>
      <c r="B134" s="140" t="s">
        <v>1325</v>
      </c>
      <c r="C134" s="89" t="s">
        <v>742</v>
      </c>
      <c r="D134" s="89" t="s">
        <v>1311</v>
      </c>
      <c r="E134" s="89" t="s">
        <v>1317</v>
      </c>
      <c r="F134" s="90" t="s">
        <v>1326</v>
      </c>
      <c r="G134" s="276">
        <v>50</v>
      </c>
      <c r="H134" s="357"/>
      <c r="I134" s="357"/>
      <c r="J134" s="276"/>
      <c r="K134" s="61"/>
      <c r="L134" s="61"/>
      <c r="M134" s="87" t="s">
        <v>1327</v>
      </c>
      <c r="N134" s="87" t="s">
        <v>1328</v>
      </c>
      <c r="O134" s="61"/>
      <c r="P134" s="87" t="s">
        <v>665</v>
      </c>
      <c r="Q134" s="87"/>
      <c r="R134" s="61" t="s">
        <v>1321</v>
      </c>
      <c r="S134" s="514">
        <f t="shared" si="23"/>
        <v>0</v>
      </c>
      <c r="T134" s="276">
        <f t="shared" si="24"/>
        <v>0</v>
      </c>
    </row>
    <row r="135" s="18" customFormat="1" ht="60" spans="1:20">
      <c r="A135" s="88">
        <v>6</v>
      </c>
      <c r="B135" s="140" t="s">
        <v>1329</v>
      </c>
      <c r="C135" s="89" t="s">
        <v>545</v>
      </c>
      <c r="D135" s="89" t="s">
        <v>1311</v>
      </c>
      <c r="E135" s="89" t="s">
        <v>1330</v>
      </c>
      <c r="F135" s="90" t="s">
        <v>1331</v>
      </c>
      <c r="G135" s="276">
        <v>50</v>
      </c>
      <c r="H135" s="357"/>
      <c r="I135" s="357"/>
      <c r="J135" s="276"/>
      <c r="K135" s="61"/>
      <c r="L135" s="61"/>
      <c r="M135" s="87" t="s">
        <v>1332</v>
      </c>
      <c r="N135" s="87" t="s">
        <v>1333</v>
      </c>
      <c r="O135" s="61"/>
      <c r="P135" s="87" t="s">
        <v>665</v>
      </c>
      <c r="Q135" s="87"/>
      <c r="R135" s="61" t="s">
        <v>1321</v>
      </c>
      <c r="S135" s="514">
        <f t="shared" si="23"/>
        <v>0</v>
      </c>
      <c r="T135" s="276">
        <f t="shared" si="24"/>
        <v>0</v>
      </c>
    </row>
    <row r="136" s="18" customFormat="1" ht="48" spans="1:20">
      <c r="A136" s="88">
        <v>7</v>
      </c>
      <c r="B136" s="140" t="s">
        <v>1334</v>
      </c>
      <c r="C136" s="89" t="s">
        <v>742</v>
      </c>
      <c r="D136" s="89" t="s">
        <v>1311</v>
      </c>
      <c r="E136" s="89" t="s">
        <v>1330</v>
      </c>
      <c r="F136" s="90" t="s">
        <v>1335</v>
      </c>
      <c r="G136" s="276">
        <v>52</v>
      </c>
      <c r="H136" s="357"/>
      <c r="I136" s="357"/>
      <c r="J136" s="276"/>
      <c r="K136" s="61"/>
      <c r="L136" s="61"/>
      <c r="M136" s="87" t="s">
        <v>1336</v>
      </c>
      <c r="N136" s="87" t="s">
        <v>1337</v>
      </c>
      <c r="O136" s="61"/>
      <c r="P136" s="87" t="s">
        <v>665</v>
      </c>
      <c r="Q136" s="87"/>
      <c r="R136" s="61" t="s">
        <v>1321</v>
      </c>
      <c r="S136" s="514">
        <f t="shared" si="23"/>
        <v>0</v>
      </c>
      <c r="T136" s="276">
        <f t="shared" si="24"/>
        <v>0</v>
      </c>
    </row>
    <row r="137" s="18" customFormat="1" ht="48" spans="1:20">
      <c r="A137" s="88">
        <v>8</v>
      </c>
      <c r="B137" s="140" t="s">
        <v>1338</v>
      </c>
      <c r="C137" s="89" t="s">
        <v>742</v>
      </c>
      <c r="D137" s="89" t="s">
        <v>1311</v>
      </c>
      <c r="E137" s="89" t="s">
        <v>1339</v>
      </c>
      <c r="F137" s="90" t="s">
        <v>1340</v>
      </c>
      <c r="G137" s="276">
        <v>50</v>
      </c>
      <c r="H137" s="357"/>
      <c r="I137" s="357"/>
      <c r="J137" s="276"/>
      <c r="K137" s="61"/>
      <c r="L137" s="61"/>
      <c r="M137" s="87" t="s">
        <v>1336</v>
      </c>
      <c r="N137" s="87" t="s">
        <v>1341</v>
      </c>
      <c r="O137" s="61"/>
      <c r="P137" s="87" t="s">
        <v>665</v>
      </c>
      <c r="Q137" s="87"/>
      <c r="R137" s="61" t="s">
        <v>1321</v>
      </c>
      <c r="S137" s="514">
        <f t="shared" si="23"/>
        <v>0</v>
      </c>
      <c r="T137" s="276">
        <f t="shared" si="24"/>
        <v>0</v>
      </c>
    </row>
    <row r="138" s="18" customFormat="1" ht="30" customHeight="1" spans="1:20">
      <c r="A138" s="88">
        <v>9</v>
      </c>
      <c r="B138" s="140" t="s">
        <v>1342</v>
      </c>
      <c r="C138" s="89" t="s">
        <v>545</v>
      </c>
      <c r="D138" s="268" t="s">
        <v>671</v>
      </c>
      <c r="E138" s="268" t="s">
        <v>1343</v>
      </c>
      <c r="F138" s="90" t="s">
        <v>1344</v>
      </c>
      <c r="G138" s="276">
        <v>20</v>
      </c>
      <c r="H138" s="337"/>
      <c r="I138" s="337"/>
      <c r="J138" s="276"/>
      <c r="K138" s="61"/>
      <c r="L138" s="61"/>
      <c r="M138" s="87" t="s">
        <v>1345</v>
      </c>
      <c r="N138" s="61" t="s">
        <v>1333</v>
      </c>
      <c r="O138" s="61"/>
      <c r="P138" s="87" t="s">
        <v>665</v>
      </c>
      <c r="Q138" s="61"/>
      <c r="R138" s="61" t="s">
        <v>1321</v>
      </c>
      <c r="S138" s="514">
        <f t="shared" si="23"/>
        <v>0</v>
      </c>
      <c r="T138" s="276">
        <f t="shared" si="24"/>
        <v>0</v>
      </c>
    </row>
    <row r="139" s="18" customFormat="1" ht="30" customHeight="1" spans="1:20">
      <c r="A139" s="88">
        <v>10</v>
      </c>
      <c r="B139" s="140" t="s">
        <v>1346</v>
      </c>
      <c r="C139" s="89" t="s">
        <v>545</v>
      </c>
      <c r="D139" s="268" t="s">
        <v>671</v>
      </c>
      <c r="E139" s="268" t="s">
        <v>1343</v>
      </c>
      <c r="F139" s="90" t="s">
        <v>1347</v>
      </c>
      <c r="G139" s="276">
        <v>15</v>
      </c>
      <c r="H139" s="337"/>
      <c r="I139" s="337"/>
      <c r="J139" s="276"/>
      <c r="K139" s="61"/>
      <c r="L139" s="61"/>
      <c r="M139" s="87" t="s">
        <v>1348</v>
      </c>
      <c r="N139" s="61" t="s">
        <v>1349</v>
      </c>
      <c r="O139" s="61"/>
      <c r="P139" s="87" t="s">
        <v>665</v>
      </c>
      <c r="Q139" s="61"/>
      <c r="R139" s="61" t="s">
        <v>1321</v>
      </c>
      <c r="S139" s="514">
        <f t="shared" si="23"/>
        <v>0</v>
      </c>
      <c r="T139" s="276">
        <f t="shared" si="24"/>
        <v>0</v>
      </c>
    </row>
    <row r="140" s="18" customFormat="1" ht="30" customHeight="1" spans="1:20">
      <c r="A140" s="88">
        <v>11</v>
      </c>
      <c r="B140" s="140" t="s">
        <v>1350</v>
      </c>
      <c r="C140" s="89" t="s">
        <v>545</v>
      </c>
      <c r="D140" s="268" t="s">
        <v>671</v>
      </c>
      <c r="E140" s="268" t="s">
        <v>1343</v>
      </c>
      <c r="F140" s="90" t="s">
        <v>1347</v>
      </c>
      <c r="G140" s="276">
        <v>35</v>
      </c>
      <c r="H140" s="337"/>
      <c r="I140" s="337"/>
      <c r="J140" s="276"/>
      <c r="K140" s="61"/>
      <c r="L140" s="61"/>
      <c r="M140" s="87" t="s">
        <v>1345</v>
      </c>
      <c r="N140" s="61" t="s">
        <v>1351</v>
      </c>
      <c r="O140" s="61"/>
      <c r="P140" s="87" t="s">
        <v>665</v>
      </c>
      <c r="Q140" s="61"/>
      <c r="R140" s="61" t="s">
        <v>1321</v>
      </c>
      <c r="S140" s="514">
        <f t="shared" si="23"/>
        <v>0</v>
      </c>
      <c r="T140" s="276">
        <f t="shared" si="24"/>
        <v>0</v>
      </c>
    </row>
    <row r="141" s="18" customFormat="1" ht="30" customHeight="1" spans="1:20">
      <c r="A141" s="88">
        <v>12</v>
      </c>
      <c r="B141" s="140" t="s">
        <v>1352</v>
      </c>
      <c r="C141" s="89" t="s">
        <v>545</v>
      </c>
      <c r="D141" s="268" t="s">
        <v>671</v>
      </c>
      <c r="E141" s="268" t="s">
        <v>1353</v>
      </c>
      <c r="F141" s="90" t="s">
        <v>1354</v>
      </c>
      <c r="G141" s="276">
        <v>27</v>
      </c>
      <c r="H141" s="337"/>
      <c r="I141" s="337"/>
      <c r="J141" s="276"/>
      <c r="K141" s="61"/>
      <c r="L141" s="61"/>
      <c r="M141" s="87" t="s">
        <v>1355</v>
      </c>
      <c r="N141" s="61" t="s">
        <v>1356</v>
      </c>
      <c r="O141" s="61"/>
      <c r="P141" s="87" t="s">
        <v>665</v>
      </c>
      <c r="Q141" s="61"/>
      <c r="R141" s="61" t="s">
        <v>1321</v>
      </c>
      <c r="S141" s="514">
        <f t="shared" si="23"/>
        <v>0</v>
      </c>
      <c r="T141" s="276">
        <f t="shared" si="24"/>
        <v>0</v>
      </c>
    </row>
    <row r="142" s="18" customFormat="1" ht="30" customHeight="1" spans="1:20">
      <c r="A142" s="88">
        <v>13</v>
      </c>
      <c r="B142" s="140" t="s">
        <v>1357</v>
      </c>
      <c r="C142" s="89" t="s">
        <v>545</v>
      </c>
      <c r="D142" s="268" t="s">
        <v>671</v>
      </c>
      <c r="E142" s="268" t="s">
        <v>1353</v>
      </c>
      <c r="F142" s="90" t="s">
        <v>1358</v>
      </c>
      <c r="G142" s="276">
        <v>30</v>
      </c>
      <c r="H142" s="337"/>
      <c r="I142" s="337"/>
      <c r="J142" s="276"/>
      <c r="K142" s="61"/>
      <c r="L142" s="61"/>
      <c r="M142" s="87" t="s">
        <v>1355</v>
      </c>
      <c r="N142" s="61" t="s">
        <v>1359</v>
      </c>
      <c r="O142" s="61"/>
      <c r="P142" s="87" t="s">
        <v>665</v>
      </c>
      <c r="Q142" s="61"/>
      <c r="R142" s="61" t="s">
        <v>1321</v>
      </c>
      <c r="S142" s="514">
        <f t="shared" si="23"/>
        <v>0</v>
      </c>
      <c r="T142" s="276">
        <f t="shared" si="24"/>
        <v>0</v>
      </c>
    </row>
    <row r="143" s="18" customFormat="1" ht="30" customHeight="1" spans="1:20">
      <c r="A143" s="88">
        <v>14</v>
      </c>
      <c r="B143" s="140" t="s">
        <v>1360</v>
      </c>
      <c r="C143" s="89" t="s">
        <v>545</v>
      </c>
      <c r="D143" s="268" t="s">
        <v>671</v>
      </c>
      <c r="E143" s="268" t="s">
        <v>1361</v>
      </c>
      <c r="F143" s="90" t="s">
        <v>1362</v>
      </c>
      <c r="G143" s="276">
        <v>24</v>
      </c>
      <c r="H143" s="337"/>
      <c r="I143" s="337"/>
      <c r="J143" s="276"/>
      <c r="K143" s="61"/>
      <c r="L143" s="61"/>
      <c r="M143" s="87" t="s">
        <v>1363</v>
      </c>
      <c r="N143" s="61" t="s">
        <v>1364</v>
      </c>
      <c r="O143" s="61"/>
      <c r="P143" s="87" t="s">
        <v>665</v>
      </c>
      <c r="Q143" s="61"/>
      <c r="R143" s="61" t="s">
        <v>1321</v>
      </c>
      <c r="S143" s="514">
        <f t="shared" si="23"/>
        <v>0</v>
      </c>
      <c r="T143" s="276">
        <f t="shared" si="24"/>
        <v>0</v>
      </c>
    </row>
    <row r="144" s="18" customFormat="1" ht="30" customHeight="1" spans="1:20">
      <c r="A144" s="88">
        <v>15</v>
      </c>
      <c r="B144" s="140" t="s">
        <v>1365</v>
      </c>
      <c r="C144" s="89" t="s">
        <v>545</v>
      </c>
      <c r="D144" s="268" t="s">
        <v>671</v>
      </c>
      <c r="E144" s="268" t="s">
        <v>1366</v>
      </c>
      <c r="F144" s="90" t="s">
        <v>1367</v>
      </c>
      <c r="G144" s="276">
        <v>18</v>
      </c>
      <c r="H144" s="337"/>
      <c r="I144" s="337"/>
      <c r="J144" s="276"/>
      <c r="K144" s="61"/>
      <c r="L144" s="61"/>
      <c r="M144" s="87" t="s">
        <v>1368</v>
      </c>
      <c r="N144" s="61" t="s">
        <v>1369</v>
      </c>
      <c r="O144" s="61"/>
      <c r="P144" s="87" t="s">
        <v>665</v>
      </c>
      <c r="Q144" s="61"/>
      <c r="R144" s="61" t="s">
        <v>1321</v>
      </c>
      <c r="S144" s="514">
        <f t="shared" si="23"/>
        <v>0</v>
      </c>
      <c r="T144" s="276">
        <f t="shared" si="24"/>
        <v>0</v>
      </c>
    </row>
    <row r="145" s="18" customFormat="1" ht="30" customHeight="1" spans="1:20">
      <c r="A145" s="88">
        <v>16</v>
      </c>
      <c r="B145" s="140" t="s">
        <v>1370</v>
      </c>
      <c r="C145" s="89" t="s">
        <v>545</v>
      </c>
      <c r="D145" s="268" t="s">
        <v>671</v>
      </c>
      <c r="E145" s="268" t="s">
        <v>672</v>
      </c>
      <c r="F145" s="90" t="s">
        <v>1371</v>
      </c>
      <c r="G145" s="276">
        <v>4</v>
      </c>
      <c r="H145" s="337"/>
      <c r="I145" s="337"/>
      <c r="J145" s="276"/>
      <c r="K145" s="61"/>
      <c r="L145" s="61"/>
      <c r="M145" s="87" t="s">
        <v>1372</v>
      </c>
      <c r="N145" s="61" t="s">
        <v>1373</v>
      </c>
      <c r="O145" s="61"/>
      <c r="P145" s="87" t="s">
        <v>665</v>
      </c>
      <c r="Q145" s="61"/>
      <c r="R145" s="61" t="s">
        <v>1321</v>
      </c>
      <c r="S145" s="514">
        <f t="shared" si="23"/>
        <v>0</v>
      </c>
      <c r="T145" s="276">
        <f t="shared" si="24"/>
        <v>0</v>
      </c>
    </row>
    <row r="146" s="18" customFormat="1" ht="30" customHeight="1" spans="1:20">
      <c r="A146" s="88">
        <v>17</v>
      </c>
      <c r="B146" s="140" t="s">
        <v>1374</v>
      </c>
      <c r="C146" s="89" t="s">
        <v>545</v>
      </c>
      <c r="D146" s="268" t="s">
        <v>671</v>
      </c>
      <c r="E146" s="268" t="s">
        <v>672</v>
      </c>
      <c r="F146" s="90" t="s">
        <v>1375</v>
      </c>
      <c r="G146" s="276">
        <v>4.5</v>
      </c>
      <c r="H146" s="337"/>
      <c r="I146" s="337"/>
      <c r="J146" s="276"/>
      <c r="K146" s="61"/>
      <c r="L146" s="61"/>
      <c r="M146" s="87" t="s">
        <v>1372</v>
      </c>
      <c r="N146" s="61" t="s">
        <v>1376</v>
      </c>
      <c r="O146" s="61"/>
      <c r="P146" s="87" t="s">
        <v>665</v>
      </c>
      <c r="Q146" s="61"/>
      <c r="R146" s="61" t="s">
        <v>1321</v>
      </c>
      <c r="S146" s="514">
        <f t="shared" si="23"/>
        <v>0</v>
      </c>
      <c r="T146" s="276">
        <f t="shared" si="24"/>
        <v>0</v>
      </c>
    </row>
    <row r="147" s="18" customFormat="1" ht="30" customHeight="1" spans="1:20">
      <c r="A147" s="88">
        <v>18</v>
      </c>
      <c r="B147" s="140" t="s">
        <v>1377</v>
      </c>
      <c r="C147" s="89" t="s">
        <v>545</v>
      </c>
      <c r="D147" s="268" t="s">
        <v>671</v>
      </c>
      <c r="E147" s="268" t="s">
        <v>1343</v>
      </c>
      <c r="F147" s="90" t="s">
        <v>1378</v>
      </c>
      <c r="G147" s="276">
        <v>35</v>
      </c>
      <c r="H147" s="337"/>
      <c r="I147" s="337"/>
      <c r="J147" s="276"/>
      <c r="K147" s="61"/>
      <c r="L147" s="61"/>
      <c r="M147" s="87" t="s">
        <v>1379</v>
      </c>
      <c r="N147" s="61" t="s">
        <v>1380</v>
      </c>
      <c r="O147" s="61"/>
      <c r="P147" s="87" t="s">
        <v>665</v>
      </c>
      <c r="Q147" s="61"/>
      <c r="R147" s="61" t="s">
        <v>1321</v>
      </c>
      <c r="S147" s="514">
        <f t="shared" si="23"/>
        <v>0</v>
      </c>
      <c r="T147" s="276">
        <f t="shared" si="24"/>
        <v>0</v>
      </c>
    </row>
    <row r="148" s="18" customFormat="1" ht="30" customHeight="1" spans="1:20">
      <c r="A148" s="88">
        <v>19</v>
      </c>
      <c r="B148" s="140" t="s">
        <v>1381</v>
      </c>
      <c r="C148" s="89" t="s">
        <v>545</v>
      </c>
      <c r="D148" s="268" t="s">
        <v>671</v>
      </c>
      <c r="E148" s="268" t="s">
        <v>1343</v>
      </c>
      <c r="F148" s="90" t="s">
        <v>1382</v>
      </c>
      <c r="G148" s="276">
        <v>35</v>
      </c>
      <c r="H148" s="337"/>
      <c r="I148" s="337"/>
      <c r="J148" s="276"/>
      <c r="K148" s="61"/>
      <c r="L148" s="61"/>
      <c r="M148" s="87" t="s">
        <v>1379</v>
      </c>
      <c r="N148" s="61" t="s">
        <v>1383</v>
      </c>
      <c r="O148" s="61"/>
      <c r="P148" s="87" t="s">
        <v>665</v>
      </c>
      <c r="Q148" s="61"/>
      <c r="R148" s="61" t="s">
        <v>1321</v>
      </c>
      <c r="S148" s="514">
        <f t="shared" si="23"/>
        <v>0</v>
      </c>
      <c r="T148" s="276">
        <f t="shared" si="24"/>
        <v>0</v>
      </c>
    </row>
    <row r="149" s="18" customFormat="1" ht="30" customHeight="1" spans="1:20">
      <c r="A149" s="88">
        <v>20</v>
      </c>
      <c r="B149" s="140" t="s">
        <v>1384</v>
      </c>
      <c r="C149" s="89" t="s">
        <v>545</v>
      </c>
      <c r="D149" s="268" t="s">
        <v>671</v>
      </c>
      <c r="E149" s="268" t="s">
        <v>1343</v>
      </c>
      <c r="F149" s="90" t="s">
        <v>1385</v>
      </c>
      <c r="G149" s="276">
        <v>15</v>
      </c>
      <c r="H149" s="337"/>
      <c r="I149" s="337"/>
      <c r="J149" s="276"/>
      <c r="K149" s="61"/>
      <c r="L149" s="61"/>
      <c r="M149" s="87" t="s">
        <v>1386</v>
      </c>
      <c r="N149" s="61" t="s">
        <v>1387</v>
      </c>
      <c r="O149" s="61"/>
      <c r="P149" s="87" t="s">
        <v>665</v>
      </c>
      <c r="Q149" s="61"/>
      <c r="R149" s="61" t="s">
        <v>1321</v>
      </c>
      <c r="S149" s="514">
        <f t="shared" si="23"/>
        <v>0</v>
      </c>
      <c r="T149" s="276">
        <f t="shared" si="24"/>
        <v>0</v>
      </c>
    </row>
    <row r="150" s="240" customFormat="1" ht="30" customHeight="1" spans="1:18">
      <c r="A150" s="285" t="s">
        <v>33</v>
      </c>
      <c r="B150" s="372" t="s">
        <v>553</v>
      </c>
      <c r="C150" s="372"/>
      <c r="D150" s="373"/>
      <c r="E150" s="373"/>
      <c r="F150" s="373"/>
      <c r="G150" s="512">
        <f>SUM(G151:G170)</f>
        <v>25281.93</v>
      </c>
      <c r="H150" s="512"/>
      <c r="I150" s="512"/>
      <c r="J150" s="512">
        <f>SUM(J151:J170)</f>
        <v>0</v>
      </c>
      <c r="K150" s="512">
        <f>SUM(K151:K170)</f>
        <v>0</v>
      </c>
      <c r="L150" s="512">
        <f>SUM(L151:L170)</f>
        <v>0</v>
      </c>
      <c r="M150" s="36"/>
      <c r="N150" s="36"/>
      <c r="O150" s="300"/>
      <c r="P150" s="36"/>
      <c r="Q150" s="36"/>
      <c r="R150" s="36"/>
    </row>
    <row r="151" s="18" customFormat="1" ht="168" spans="1:20">
      <c r="A151" s="271" t="s">
        <v>1388</v>
      </c>
      <c r="B151" s="140" t="s">
        <v>1389</v>
      </c>
      <c r="C151" s="140" t="s">
        <v>611</v>
      </c>
      <c r="D151" s="90" t="s">
        <v>1390</v>
      </c>
      <c r="E151" s="76" t="s">
        <v>1391</v>
      </c>
      <c r="F151" s="90" t="s">
        <v>1392</v>
      </c>
      <c r="G151" s="276">
        <v>20876.43</v>
      </c>
      <c r="H151" s="276"/>
      <c r="I151" s="276"/>
      <c r="J151" s="276"/>
      <c r="K151" s="61"/>
      <c r="L151" s="61"/>
      <c r="M151" s="87" t="s">
        <v>1393</v>
      </c>
      <c r="N151" s="61" t="s">
        <v>1394</v>
      </c>
      <c r="O151" s="61"/>
      <c r="P151" s="87" t="s">
        <v>665</v>
      </c>
      <c r="Q151" s="61"/>
      <c r="R151" s="87" t="s">
        <v>1395</v>
      </c>
      <c r="S151" s="505">
        <v>2700</v>
      </c>
      <c r="T151" s="90">
        <v>300</v>
      </c>
    </row>
    <row r="152" s="18" customFormat="1" ht="84" spans="1:20">
      <c r="A152" s="271" t="s">
        <v>1396</v>
      </c>
      <c r="B152" s="140" t="s">
        <v>1397</v>
      </c>
      <c r="C152" s="140" t="s">
        <v>545</v>
      </c>
      <c r="D152" s="90" t="s">
        <v>671</v>
      </c>
      <c r="E152" s="87" t="s">
        <v>1398</v>
      </c>
      <c r="F152" s="90" t="s">
        <v>1399</v>
      </c>
      <c r="G152" s="276">
        <v>4200</v>
      </c>
      <c r="H152" s="276"/>
      <c r="I152" s="276"/>
      <c r="J152" s="276"/>
      <c r="K152" s="61"/>
      <c r="L152" s="61"/>
      <c r="M152" s="87" t="s">
        <v>1400</v>
      </c>
      <c r="N152" s="61" t="s">
        <v>1401</v>
      </c>
      <c r="O152" s="61"/>
      <c r="P152" s="87" t="s">
        <v>665</v>
      </c>
      <c r="Q152" s="87" t="s">
        <v>1402</v>
      </c>
      <c r="R152" s="61"/>
      <c r="S152" s="505">
        <v>2100</v>
      </c>
      <c r="T152" s="90">
        <v>900</v>
      </c>
    </row>
    <row r="153" s="18" customFormat="1" ht="31" customHeight="1" spans="1:20">
      <c r="A153" s="271" t="s">
        <v>198</v>
      </c>
      <c r="B153" s="76" t="s">
        <v>1403</v>
      </c>
      <c r="C153" s="76" t="s">
        <v>589</v>
      </c>
      <c r="D153" s="76" t="s">
        <v>1390</v>
      </c>
      <c r="E153" s="76" t="s">
        <v>1404</v>
      </c>
      <c r="F153" s="76" t="s">
        <v>1405</v>
      </c>
      <c r="G153" s="276">
        <v>4.6</v>
      </c>
      <c r="H153" s="76"/>
      <c r="I153" s="76"/>
      <c r="J153" s="276"/>
      <c r="K153" s="61"/>
      <c r="L153" s="61"/>
      <c r="M153" s="87" t="s">
        <v>1406</v>
      </c>
      <c r="N153" s="61" t="s">
        <v>1407</v>
      </c>
      <c r="O153" s="444"/>
      <c r="P153" s="87" t="s">
        <v>665</v>
      </c>
      <c r="Q153" s="444"/>
      <c r="R153" s="61"/>
      <c r="S153" s="514">
        <f t="shared" ref="S153:S170" si="25">J153*0.7</f>
        <v>0</v>
      </c>
      <c r="T153" s="276">
        <f t="shared" ref="T153:T170" si="26">J153*0.3</f>
        <v>0</v>
      </c>
    </row>
    <row r="154" s="18" customFormat="1" ht="30" customHeight="1" spans="1:20">
      <c r="A154" s="271" t="s">
        <v>1408</v>
      </c>
      <c r="B154" s="76" t="s">
        <v>1409</v>
      </c>
      <c r="C154" s="76" t="s">
        <v>589</v>
      </c>
      <c r="D154" s="76" t="s">
        <v>1390</v>
      </c>
      <c r="E154" s="76" t="s">
        <v>1410</v>
      </c>
      <c r="F154" s="76" t="s">
        <v>1411</v>
      </c>
      <c r="G154" s="276">
        <v>4.5</v>
      </c>
      <c r="H154" s="76"/>
      <c r="I154" s="76"/>
      <c r="J154" s="276"/>
      <c r="K154" s="61"/>
      <c r="L154" s="61"/>
      <c r="M154" s="87" t="s">
        <v>1412</v>
      </c>
      <c r="N154" s="61" t="s">
        <v>1413</v>
      </c>
      <c r="O154" s="444"/>
      <c r="P154" s="87" t="s">
        <v>665</v>
      </c>
      <c r="Q154" s="444"/>
      <c r="R154" s="61"/>
      <c r="S154" s="514">
        <f t="shared" si="25"/>
        <v>0</v>
      </c>
      <c r="T154" s="276">
        <f t="shared" si="26"/>
        <v>0</v>
      </c>
    </row>
    <row r="155" s="18" customFormat="1" ht="39" customHeight="1" spans="1:20">
      <c r="A155" s="271" t="s">
        <v>1414</v>
      </c>
      <c r="B155" s="76" t="s">
        <v>1415</v>
      </c>
      <c r="C155" s="76" t="s">
        <v>589</v>
      </c>
      <c r="D155" s="76" t="s">
        <v>1390</v>
      </c>
      <c r="E155" s="76" t="s">
        <v>1410</v>
      </c>
      <c r="F155" s="76" t="s">
        <v>1411</v>
      </c>
      <c r="G155" s="276">
        <v>4.8</v>
      </c>
      <c r="H155" s="76"/>
      <c r="I155" s="76"/>
      <c r="J155" s="276"/>
      <c r="K155" s="61"/>
      <c r="L155" s="61"/>
      <c r="M155" s="87" t="s">
        <v>1416</v>
      </c>
      <c r="N155" s="61" t="s">
        <v>1417</v>
      </c>
      <c r="O155" s="444"/>
      <c r="P155" s="87" t="s">
        <v>665</v>
      </c>
      <c r="Q155" s="444"/>
      <c r="R155" s="61"/>
      <c r="S155" s="514">
        <f t="shared" si="25"/>
        <v>0</v>
      </c>
      <c r="T155" s="276">
        <f t="shared" si="26"/>
        <v>0</v>
      </c>
    </row>
    <row r="156" s="18" customFormat="1" ht="59" customHeight="1" spans="1:20">
      <c r="A156" s="271" t="s">
        <v>1418</v>
      </c>
      <c r="B156" s="76" t="s">
        <v>1419</v>
      </c>
      <c r="C156" s="76" t="s">
        <v>577</v>
      </c>
      <c r="D156" s="76" t="s">
        <v>1390</v>
      </c>
      <c r="E156" s="76" t="s">
        <v>1420</v>
      </c>
      <c r="F156" s="71" t="s">
        <v>1421</v>
      </c>
      <c r="G156" s="276">
        <v>4.8</v>
      </c>
      <c r="H156" s="76"/>
      <c r="I156" s="76"/>
      <c r="J156" s="276"/>
      <c r="K156" s="61"/>
      <c r="L156" s="61"/>
      <c r="M156" s="87" t="s">
        <v>1422</v>
      </c>
      <c r="N156" s="61" t="s">
        <v>1423</v>
      </c>
      <c r="O156" s="444"/>
      <c r="P156" s="87" t="s">
        <v>665</v>
      </c>
      <c r="Q156" s="444"/>
      <c r="R156" s="61"/>
      <c r="S156" s="514">
        <f t="shared" si="25"/>
        <v>0</v>
      </c>
      <c r="T156" s="276">
        <f t="shared" si="26"/>
        <v>0</v>
      </c>
    </row>
    <row r="157" s="18" customFormat="1" ht="39" customHeight="1" spans="1:20">
      <c r="A157" s="271" t="s">
        <v>1424</v>
      </c>
      <c r="B157" s="76" t="s">
        <v>1425</v>
      </c>
      <c r="C157" s="76" t="s">
        <v>545</v>
      </c>
      <c r="D157" s="76" t="s">
        <v>1390</v>
      </c>
      <c r="E157" s="76" t="s">
        <v>1410</v>
      </c>
      <c r="F157" s="71" t="s">
        <v>1399</v>
      </c>
      <c r="G157" s="276">
        <v>55</v>
      </c>
      <c r="H157" s="76"/>
      <c r="I157" s="76"/>
      <c r="J157" s="276"/>
      <c r="K157" s="61"/>
      <c r="L157" s="61"/>
      <c r="M157" s="87" t="s">
        <v>1426</v>
      </c>
      <c r="N157" s="61" t="s">
        <v>1427</v>
      </c>
      <c r="O157" s="444"/>
      <c r="P157" s="87" t="s">
        <v>665</v>
      </c>
      <c r="Q157" s="71"/>
      <c r="R157" s="61"/>
      <c r="S157" s="514">
        <f t="shared" si="25"/>
        <v>0</v>
      </c>
      <c r="T157" s="276">
        <f t="shared" si="26"/>
        <v>0</v>
      </c>
    </row>
    <row r="158" s="18" customFormat="1" ht="36" customHeight="1" spans="1:20">
      <c r="A158" s="271" t="s">
        <v>1428</v>
      </c>
      <c r="B158" s="71" t="s">
        <v>1429</v>
      </c>
      <c r="C158" s="71" t="s">
        <v>696</v>
      </c>
      <c r="D158" s="332" t="s">
        <v>1390</v>
      </c>
      <c r="E158" s="71" t="s">
        <v>1430</v>
      </c>
      <c r="F158" s="71" t="s">
        <v>1431</v>
      </c>
      <c r="G158" s="276">
        <v>80</v>
      </c>
      <c r="H158" s="71"/>
      <c r="I158" s="71"/>
      <c r="J158" s="276"/>
      <c r="K158" s="61"/>
      <c r="L158" s="61"/>
      <c r="M158" s="87" t="s">
        <v>1432</v>
      </c>
      <c r="N158" s="61" t="s">
        <v>1433</v>
      </c>
      <c r="O158" s="444"/>
      <c r="P158" s="87" t="s">
        <v>665</v>
      </c>
      <c r="Q158" s="71"/>
      <c r="R158" s="61"/>
      <c r="S158" s="514">
        <f t="shared" si="25"/>
        <v>0</v>
      </c>
      <c r="T158" s="276">
        <f t="shared" si="26"/>
        <v>0</v>
      </c>
    </row>
    <row r="159" s="18" customFormat="1" ht="31" customHeight="1" spans="1:20">
      <c r="A159" s="271" t="s">
        <v>1434</v>
      </c>
      <c r="B159" s="76" t="s">
        <v>1435</v>
      </c>
      <c r="C159" s="89" t="s">
        <v>1436</v>
      </c>
      <c r="D159" s="76" t="s">
        <v>1390</v>
      </c>
      <c r="E159" s="76" t="s">
        <v>1410</v>
      </c>
      <c r="F159" s="76" t="s">
        <v>1437</v>
      </c>
      <c r="G159" s="276">
        <v>2.5</v>
      </c>
      <c r="H159" s="76"/>
      <c r="I159" s="76"/>
      <c r="J159" s="276"/>
      <c r="K159" s="61"/>
      <c r="L159" s="61"/>
      <c r="M159" s="87" t="s">
        <v>1438</v>
      </c>
      <c r="N159" s="61" t="s">
        <v>1439</v>
      </c>
      <c r="O159" s="61"/>
      <c r="P159" s="87" t="s">
        <v>665</v>
      </c>
      <c r="Q159" s="61"/>
      <c r="R159" s="61"/>
      <c r="S159" s="514">
        <f t="shared" si="25"/>
        <v>0</v>
      </c>
      <c r="T159" s="276">
        <f t="shared" si="26"/>
        <v>0</v>
      </c>
    </row>
    <row r="160" s="18" customFormat="1" ht="38" customHeight="1" spans="1:20">
      <c r="A160" s="271" t="s">
        <v>1440</v>
      </c>
      <c r="B160" s="76" t="s">
        <v>1441</v>
      </c>
      <c r="C160" s="89" t="s">
        <v>1436</v>
      </c>
      <c r="D160" s="76" t="s">
        <v>1390</v>
      </c>
      <c r="E160" s="76" t="s">
        <v>1404</v>
      </c>
      <c r="F160" s="76" t="s">
        <v>1437</v>
      </c>
      <c r="G160" s="276">
        <v>3.5</v>
      </c>
      <c r="H160" s="76"/>
      <c r="I160" s="76"/>
      <c r="J160" s="276"/>
      <c r="K160" s="61"/>
      <c r="L160" s="61"/>
      <c r="M160" s="87" t="s">
        <v>1442</v>
      </c>
      <c r="N160" s="61" t="s">
        <v>1443</v>
      </c>
      <c r="O160" s="61"/>
      <c r="P160" s="87" t="s">
        <v>665</v>
      </c>
      <c r="Q160" s="61"/>
      <c r="R160" s="61"/>
      <c r="S160" s="514">
        <f t="shared" si="25"/>
        <v>0</v>
      </c>
      <c r="T160" s="276">
        <f t="shared" si="26"/>
        <v>0</v>
      </c>
    </row>
    <row r="161" s="18" customFormat="1" ht="42" customHeight="1" spans="1:20">
      <c r="A161" s="271" t="s">
        <v>1444</v>
      </c>
      <c r="B161" s="76" t="s">
        <v>1445</v>
      </c>
      <c r="C161" s="89" t="s">
        <v>1436</v>
      </c>
      <c r="D161" s="76" t="s">
        <v>1390</v>
      </c>
      <c r="E161" s="76" t="s">
        <v>1404</v>
      </c>
      <c r="F161" s="76" t="s">
        <v>1437</v>
      </c>
      <c r="G161" s="276">
        <v>4.6</v>
      </c>
      <c r="H161" s="76"/>
      <c r="I161" s="76"/>
      <c r="J161" s="276"/>
      <c r="K161" s="61"/>
      <c r="L161" s="61"/>
      <c r="M161" s="87" t="s">
        <v>1446</v>
      </c>
      <c r="N161" s="61" t="s">
        <v>1447</v>
      </c>
      <c r="O161" s="61"/>
      <c r="P161" s="87" t="s">
        <v>665</v>
      </c>
      <c r="Q161" s="61"/>
      <c r="R161" s="61"/>
      <c r="S161" s="514">
        <f t="shared" si="25"/>
        <v>0</v>
      </c>
      <c r="T161" s="276">
        <f t="shared" si="26"/>
        <v>0</v>
      </c>
    </row>
    <row r="162" s="243" customFormat="1" ht="41" customHeight="1" spans="1:20">
      <c r="A162" s="271" t="s">
        <v>1448</v>
      </c>
      <c r="B162" s="76" t="s">
        <v>1449</v>
      </c>
      <c r="C162" s="89" t="s">
        <v>1436</v>
      </c>
      <c r="D162" s="76" t="s">
        <v>1390</v>
      </c>
      <c r="E162" s="76" t="s">
        <v>1450</v>
      </c>
      <c r="F162" s="76" t="s">
        <v>1451</v>
      </c>
      <c r="G162" s="276">
        <v>4.5</v>
      </c>
      <c r="H162" s="76"/>
      <c r="I162" s="76"/>
      <c r="J162" s="276"/>
      <c r="K162" s="444"/>
      <c r="L162" s="444"/>
      <c r="M162" s="87" t="s">
        <v>1452</v>
      </c>
      <c r="N162" s="61" t="s">
        <v>1427</v>
      </c>
      <c r="O162" s="444"/>
      <c r="P162" s="87" t="s">
        <v>665</v>
      </c>
      <c r="Q162" s="444"/>
      <c r="R162" s="444"/>
      <c r="S162" s="514">
        <f t="shared" si="25"/>
        <v>0</v>
      </c>
      <c r="T162" s="276">
        <f t="shared" si="26"/>
        <v>0</v>
      </c>
    </row>
    <row r="163" s="243" customFormat="1" ht="39" customHeight="1" spans="1:20">
      <c r="A163" s="271" t="s">
        <v>1453</v>
      </c>
      <c r="B163" s="76" t="s">
        <v>1454</v>
      </c>
      <c r="C163" s="89" t="s">
        <v>1436</v>
      </c>
      <c r="D163" s="76" t="s">
        <v>1390</v>
      </c>
      <c r="E163" s="76" t="s">
        <v>1455</v>
      </c>
      <c r="F163" s="76" t="s">
        <v>1456</v>
      </c>
      <c r="G163" s="276">
        <v>4.6</v>
      </c>
      <c r="H163" s="76"/>
      <c r="I163" s="76"/>
      <c r="J163" s="276"/>
      <c r="K163" s="444"/>
      <c r="L163" s="444"/>
      <c r="M163" s="87" t="s">
        <v>1457</v>
      </c>
      <c r="N163" s="61" t="s">
        <v>1413</v>
      </c>
      <c r="O163" s="378">
        <v>44621</v>
      </c>
      <c r="P163" s="87" t="s">
        <v>665</v>
      </c>
      <c r="Q163" s="444"/>
      <c r="R163" s="444"/>
      <c r="S163" s="514">
        <f t="shared" si="25"/>
        <v>0</v>
      </c>
      <c r="T163" s="276">
        <f t="shared" si="26"/>
        <v>0</v>
      </c>
    </row>
    <row r="164" s="243" customFormat="1" ht="40" customHeight="1" spans="1:20">
      <c r="A164" s="271" t="s">
        <v>1458</v>
      </c>
      <c r="B164" s="76" t="s">
        <v>1459</v>
      </c>
      <c r="C164" s="89" t="s">
        <v>1436</v>
      </c>
      <c r="D164" s="76" t="s">
        <v>1390</v>
      </c>
      <c r="E164" s="76" t="s">
        <v>1455</v>
      </c>
      <c r="F164" s="76" t="s">
        <v>1460</v>
      </c>
      <c r="G164" s="276">
        <v>4.8</v>
      </c>
      <c r="H164" s="76"/>
      <c r="I164" s="76"/>
      <c r="J164" s="276"/>
      <c r="K164" s="444"/>
      <c r="L164" s="444"/>
      <c r="M164" s="87" t="s">
        <v>1461</v>
      </c>
      <c r="N164" s="61" t="s">
        <v>1462</v>
      </c>
      <c r="O164" s="378">
        <v>44621</v>
      </c>
      <c r="P164" s="87" t="s">
        <v>665</v>
      </c>
      <c r="Q164" s="444"/>
      <c r="R164" s="444"/>
      <c r="S164" s="514">
        <f t="shared" si="25"/>
        <v>0</v>
      </c>
      <c r="T164" s="276">
        <f t="shared" si="26"/>
        <v>0</v>
      </c>
    </row>
    <row r="165" s="18" customFormat="1" ht="30" customHeight="1" spans="1:20">
      <c r="A165" s="271" t="s">
        <v>1463</v>
      </c>
      <c r="B165" s="362" t="s">
        <v>1464</v>
      </c>
      <c r="C165" s="89" t="s">
        <v>1436</v>
      </c>
      <c r="D165" s="363" t="s">
        <v>1311</v>
      </c>
      <c r="E165" s="90" t="s">
        <v>1312</v>
      </c>
      <c r="F165" s="90" t="s">
        <v>1399</v>
      </c>
      <c r="G165" s="276">
        <v>4.7</v>
      </c>
      <c r="H165" s="107"/>
      <c r="I165" s="90"/>
      <c r="J165" s="276"/>
      <c r="K165" s="61"/>
      <c r="L165" s="61"/>
      <c r="M165" s="87" t="s">
        <v>1465</v>
      </c>
      <c r="N165" s="61" t="s">
        <v>1466</v>
      </c>
      <c r="O165" s="61"/>
      <c r="P165" s="87" t="s">
        <v>665</v>
      </c>
      <c r="Q165" s="61"/>
      <c r="R165" s="61"/>
      <c r="S165" s="514">
        <f t="shared" si="25"/>
        <v>0</v>
      </c>
      <c r="T165" s="276">
        <f t="shared" si="26"/>
        <v>0</v>
      </c>
    </row>
    <row r="166" s="18" customFormat="1" ht="30" customHeight="1" spans="1:20">
      <c r="A166" s="271" t="s">
        <v>1467</v>
      </c>
      <c r="B166" s="362" t="s">
        <v>1468</v>
      </c>
      <c r="C166" s="89" t="s">
        <v>1436</v>
      </c>
      <c r="D166" s="363" t="s">
        <v>1311</v>
      </c>
      <c r="E166" s="90" t="s">
        <v>1469</v>
      </c>
      <c r="F166" s="90" t="s">
        <v>1405</v>
      </c>
      <c r="G166" s="276">
        <v>4.2</v>
      </c>
      <c r="H166" s="107"/>
      <c r="I166" s="90"/>
      <c r="J166" s="276"/>
      <c r="K166" s="61"/>
      <c r="L166" s="61"/>
      <c r="M166" s="87" t="s">
        <v>1470</v>
      </c>
      <c r="N166" s="61" t="s">
        <v>1471</v>
      </c>
      <c r="O166" s="61"/>
      <c r="P166" s="87" t="s">
        <v>665</v>
      </c>
      <c r="Q166" s="61"/>
      <c r="R166" s="61"/>
      <c r="S166" s="514">
        <f t="shared" si="25"/>
        <v>0</v>
      </c>
      <c r="T166" s="276">
        <f t="shared" si="26"/>
        <v>0</v>
      </c>
    </row>
    <row r="167" s="18" customFormat="1" ht="30" customHeight="1" spans="1:20">
      <c r="A167" s="271" t="s">
        <v>1472</v>
      </c>
      <c r="B167" s="362" t="s">
        <v>1473</v>
      </c>
      <c r="C167" s="89" t="s">
        <v>1436</v>
      </c>
      <c r="D167" s="363" t="s">
        <v>1311</v>
      </c>
      <c r="E167" s="90" t="s">
        <v>1312</v>
      </c>
      <c r="F167" s="90" t="s">
        <v>1474</v>
      </c>
      <c r="G167" s="276">
        <v>4.8</v>
      </c>
      <c r="H167" s="107"/>
      <c r="I167" s="90"/>
      <c r="J167" s="276"/>
      <c r="K167" s="61"/>
      <c r="L167" s="61"/>
      <c r="M167" s="87" t="s">
        <v>1475</v>
      </c>
      <c r="N167" s="61" t="s">
        <v>1476</v>
      </c>
      <c r="O167" s="61"/>
      <c r="P167" s="87" t="s">
        <v>665</v>
      </c>
      <c r="Q167" s="61"/>
      <c r="R167" s="61"/>
      <c r="S167" s="514">
        <f t="shared" si="25"/>
        <v>0</v>
      </c>
      <c r="T167" s="276">
        <f t="shared" si="26"/>
        <v>0</v>
      </c>
    </row>
    <row r="168" s="18" customFormat="1" ht="30" customHeight="1" spans="1:20">
      <c r="A168" s="271" t="s">
        <v>1477</v>
      </c>
      <c r="B168" s="362" t="s">
        <v>1478</v>
      </c>
      <c r="C168" s="89" t="s">
        <v>1436</v>
      </c>
      <c r="D168" s="363" t="s">
        <v>1311</v>
      </c>
      <c r="E168" s="90" t="s">
        <v>1469</v>
      </c>
      <c r="F168" s="90" t="s">
        <v>1474</v>
      </c>
      <c r="G168" s="276">
        <v>3.9</v>
      </c>
      <c r="H168" s="107"/>
      <c r="I168" s="90"/>
      <c r="J168" s="276"/>
      <c r="K168" s="61"/>
      <c r="L168" s="61"/>
      <c r="M168" s="87" t="s">
        <v>1479</v>
      </c>
      <c r="N168" s="61" t="s">
        <v>1480</v>
      </c>
      <c r="O168" s="61"/>
      <c r="P168" s="87" t="s">
        <v>665</v>
      </c>
      <c r="Q168" s="61"/>
      <c r="R168" s="61"/>
      <c r="S168" s="514">
        <f t="shared" si="25"/>
        <v>0</v>
      </c>
      <c r="T168" s="276">
        <f t="shared" si="26"/>
        <v>0</v>
      </c>
    </row>
    <row r="169" s="18" customFormat="1" ht="30" customHeight="1" spans="1:20">
      <c r="A169" s="271" t="s">
        <v>1481</v>
      </c>
      <c r="B169" s="362" t="s">
        <v>1482</v>
      </c>
      <c r="C169" s="89" t="s">
        <v>1436</v>
      </c>
      <c r="D169" s="363" t="s">
        <v>1311</v>
      </c>
      <c r="E169" s="90" t="s">
        <v>1483</v>
      </c>
      <c r="F169" s="90" t="s">
        <v>1474</v>
      </c>
      <c r="G169" s="276">
        <v>4.9</v>
      </c>
      <c r="H169" s="107"/>
      <c r="I169" s="90"/>
      <c r="J169" s="276"/>
      <c r="K169" s="61"/>
      <c r="L169" s="61"/>
      <c r="M169" s="87" t="s">
        <v>1484</v>
      </c>
      <c r="N169" s="61" t="s">
        <v>1485</v>
      </c>
      <c r="O169" s="61"/>
      <c r="P169" s="87" t="s">
        <v>665</v>
      </c>
      <c r="Q169" s="61"/>
      <c r="R169" s="61"/>
      <c r="S169" s="514">
        <f t="shared" si="25"/>
        <v>0</v>
      </c>
      <c r="T169" s="276">
        <f t="shared" si="26"/>
        <v>0</v>
      </c>
    </row>
    <row r="170" s="252" customFormat="1" ht="52" customHeight="1" spans="1:20">
      <c r="A170" s="271" t="s">
        <v>1486</v>
      </c>
      <c r="B170" s="362" t="s">
        <v>1487</v>
      </c>
      <c r="C170" s="90" t="s">
        <v>855</v>
      </c>
      <c r="D170" s="90" t="s">
        <v>671</v>
      </c>
      <c r="E170" s="90" t="s">
        <v>1488</v>
      </c>
      <c r="F170" s="90" t="s">
        <v>1489</v>
      </c>
      <c r="G170" s="276">
        <v>4.8</v>
      </c>
      <c r="H170" s="90"/>
      <c r="I170" s="90"/>
      <c r="J170" s="276"/>
      <c r="K170" s="87"/>
      <c r="L170" s="87"/>
      <c r="M170" s="87" t="s">
        <v>1490</v>
      </c>
      <c r="N170" s="61" t="s">
        <v>1491</v>
      </c>
      <c r="O170" s="87"/>
      <c r="P170" s="87" t="s">
        <v>665</v>
      </c>
      <c r="Q170" s="87"/>
      <c r="R170" s="87"/>
      <c r="S170" s="514">
        <f t="shared" si="25"/>
        <v>0</v>
      </c>
      <c r="T170" s="276">
        <f t="shared" si="26"/>
        <v>0</v>
      </c>
    </row>
    <row r="171" s="240" customFormat="1" ht="30" customHeight="1" spans="1:18">
      <c r="A171" s="285" t="s">
        <v>38</v>
      </c>
      <c r="B171" s="375" t="s">
        <v>92</v>
      </c>
      <c r="C171" s="375"/>
      <c r="D171" s="373"/>
      <c r="E171" s="373"/>
      <c r="F171" s="373"/>
      <c r="G171" s="512">
        <f t="shared" ref="G171:L171" si="27">SUM(G172:G184)</f>
        <v>395.79</v>
      </c>
      <c r="H171" s="512">
        <f t="shared" si="27"/>
        <v>0</v>
      </c>
      <c r="I171" s="512">
        <f t="shared" si="27"/>
        <v>0</v>
      </c>
      <c r="J171" s="512">
        <f t="shared" si="27"/>
        <v>163.79</v>
      </c>
      <c r="K171" s="512">
        <f t="shared" si="27"/>
        <v>142.153</v>
      </c>
      <c r="L171" s="512">
        <f t="shared" si="27"/>
        <v>21.637</v>
      </c>
      <c r="M171" s="36"/>
      <c r="N171" s="36"/>
      <c r="O171" s="300"/>
      <c r="P171" s="36"/>
      <c r="Q171" s="36"/>
      <c r="R171" s="36"/>
    </row>
    <row r="172" s="237" customFormat="1" ht="66" customHeight="1" spans="1:18">
      <c r="A172" s="87">
        <v>1</v>
      </c>
      <c r="B172" s="87" t="s">
        <v>664</v>
      </c>
      <c r="C172" s="87" t="s">
        <v>577</v>
      </c>
      <c r="D172" s="87"/>
      <c r="E172" s="87"/>
      <c r="F172" s="87"/>
      <c r="G172" s="87">
        <v>60</v>
      </c>
      <c r="H172" s="87"/>
      <c r="I172" s="87"/>
      <c r="J172" s="87">
        <f>K172</f>
        <v>60</v>
      </c>
      <c r="K172" s="87">
        <v>60</v>
      </c>
      <c r="L172" s="87"/>
      <c r="M172" s="87" t="s">
        <v>578</v>
      </c>
      <c r="N172" s="87" t="s">
        <v>579</v>
      </c>
      <c r="O172" s="291">
        <v>44531</v>
      </c>
      <c r="P172" s="87" t="s">
        <v>665</v>
      </c>
      <c r="Q172" s="87"/>
      <c r="R172" s="481"/>
    </row>
    <row r="173" s="236" customFormat="1" ht="38" customHeight="1" spans="1:18">
      <c r="A173" s="87">
        <v>2</v>
      </c>
      <c r="B173" s="87" t="s">
        <v>666</v>
      </c>
      <c r="C173" s="87" t="s">
        <v>555</v>
      </c>
      <c r="D173" s="87" t="s">
        <v>572</v>
      </c>
      <c r="E173" s="87"/>
      <c r="F173" s="87"/>
      <c r="G173" s="87">
        <v>15</v>
      </c>
      <c r="H173" s="87"/>
      <c r="I173" s="87"/>
      <c r="J173" s="87">
        <v>15</v>
      </c>
      <c r="K173" s="87">
        <v>11</v>
      </c>
      <c r="L173" s="87">
        <v>4</v>
      </c>
      <c r="M173" s="87" t="s">
        <v>573</v>
      </c>
      <c r="N173" s="87" t="s">
        <v>574</v>
      </c>
      <c r="O173" s="291">
        <v>44531</v>
      </c>
      <c r="P173" s="87" t="s">
        <v>665</v>
      </c>
      <c r="Q173" s="87"/>
      <c r="R173" s="87"/>
    </row>
    <row r="174" s="238" customFormat="1" ht="60" spans="1:18">
      <c r="A174" s="87">
        <v>3</v>
      </c>
      <c r="B174" s="308" t="s">
        <v>667</v>
      </c>
      <c r="C174" s="272" t="s">
        <v>545</v>
      </c>
      <c r="D174" s="309" t="s">
        <v>668</v>
      </c>
      <c r="E174" s="309"/>
      <c r="F174" s="273" t="s">
        <v>582</v>
      </c>
      <c r="G174" s="366">
        <v>30</v>
      </c>
      <c r="H174" s="366">
        <v>0</v>
      </c>
      <c r="I174" s="366">
        <v>0</v>
      </c>
      <c r="J174" s="366">
        <v>30</v>
      </c>
      <c r="K174" s="366">
        <v>30</v>
      </c>
      <c r="L174" s="366">
        <v>0</v>
      </c>
      <c r="M174" s="292" t="s">
        <v>669</v>
      </c>
      <c r="N174" s="87" t="s">
        <v>922</v>
      </c>
      <c r="O174" s="61"/>
      <c r="P174" s="87" t="s">
        <v>665</v>
      </c>
      <c r="Q174" s="301"/>
      <c r="R174" s="61"/>
    </row>
    <row r="175" s="236" customFormat="1" ht="60" spans="1:18">
      <c r="A175" s="87">
        <v>4</v>
      </c>
      <c r="B175" s="89" t="s">
        <v>670</v>
      </c>
      <c r="C175" s="89" t="s">
        <v>545</v>
      </c>
      <c r="D175" s="90" t="s">
        <v>671</v>
      </c>
      <c r="E175" s="90" t="s">
        <v>672</v>
      </c>
      <c r="F175" s="90" t="s">
        <v>673</v>
      </c>
      <c r="G175" s="276">
        <v>58.79</v>
      </c>
      <c r="H175" s="276"/>
      <c r="I175" s="276"/>
      <c r="J175" s="276">
        <f>G175</f>
        <v>58.79</v>
      </c>
      <c r="K175" s="276">
        <f>J175*0.7</f>
        <v>41.153</v>
      </c>
      <c r="L175" s="276">
        <f>J175*0.3</f>
        <v>17.637</v>
      </c>
      <c r="M175" s="86" t="s">
        <v>674</v>
      </c>
      <c r="N175" s="87" t="s">
        <v>675</v>
      </c>
      <c r="O175" s="87"/>
      <c r="P175" s="87" t="s">
        <v>1492</v>
      </c>
      <c r="Q175" s="87" t="s">
        <v>676</v>
      </c>
      <c r="R175" s="87"/>
    </row>
    <row r="176" s="18" customFormat="1" ht="30" customHeight="1" spans="1:20">
      <c r="A176" s="87">
        <v>5</v>
      </c>
      <c r="B176" s="89" t="s">
        <v>1493</v>
      </c>
      <c r="C176" s="89" t="s">
        <v>545</v>
      </c>
      <c r="D176" s="90" t="s">
        <v>671</v>
      </c>
      <c r="E176" s="90" t="s">
        <v>672</v>
      </c>
      <c r="F176" s="90"/>
      <c r="G176" s="276">
        <v>25</v>
      </c>
      <c r="H176" s="276"/>
      <c r="I176" s="276"/>
      <c r="J176" s="276"/>
      <c r="K176" s="61"/>
      <c r="L176" s="61"/>
      <c r="M176" s="86" t="s">
        <v>1494</v>
      </c>
      <c r="N176" s="61" t="s">
        <v>1495</v>
      </c>
      <c r="O176" s="61"/>
      <c r="P176" s="87" t="s">
        <v>665</v>
      </c>
      <c r="Q176" s="61"/>
      <c r="R176" s="61" t="s">
        <v>1321</v>
      </c>
      <c r="S176" s="514">
        <f t="shared" ref="S176:S184" si="28">J176*0.7</f>
        <v>0</v>
      </c>
      <c r="T176" s="276">
        <f t="shared" ref="T176:T184" si="29">J176*0.3</f>
        <v>0</v>
      </c>
    </row>
    <row r="177" s="18" customFormat="1" ht="42" customHeight="1" spans="1:20">
      <c r="A177" s="87">
        <v>6</v>
      </c>
      <c r="B177" s="89" t="s">
        <v>1496</v>
      </c>
      <c r="C177" s="89" t="s">
        <v>545</v>
      </c>
      <c r="D177" s="90" t="s">
        <v>671</v>
      </c>
      <c r="E177" s="90" t="s">
        <v>1361</v>
      </c>
      <c r="F177" s="90"/>
      <c r="G177" s="276">
        <v>10</v>
      </c>
      <c r="H177" s="276"/>
      <c r="I177" s="276"/>
      <c r="J177" s="276"/>
      <c r="K177" s="61"/>
      <c r="L177" s="61"/>
      <c r="M177" s="61" t="s">
        <v>1497</v>
      </c>
      <c r="N177" s="61" t="s">
        <v>1498</v>
      </c>
      <c r="O177" s="61"/>
      <c r="P177" s="87" t="s">
        <v>665</v>
      </c>
      <c r="Q177" s="61"/>
      <c r="R177" s="61" t="s">
        <v>1321</v>
      </c>
      <c r="S177" s="514">
        <f t="shared" si="28"/>
        <v>0</v>
      </c>
      <c r="T177" s="276">
        <f t="shared" si="29"/>
        <v>0</v>
      </c>
    </row>
    <row r="178" s="18" customFormat="1" ht="30" customHeight="1" spans="1:20">
      <c r="A178" s="87">
        <v>7</v>
      </c>
      <c r="B178" s="89" t="s">
        <v>1499</v>
      </c>
      <c r="C178" s="89" t="s">
        <v>545</v>
      </c>
      <c r="D178" s="90" t="s">
        <v>671</v>
      </c>
      <c r="E178" s="90" t="s">
        <v>1366</v>
      </c>
      <c r="F178" s="90"/>
      <c r="G178" s="276">
        <v>30</v>
      </c>
      <c r="H178" s="276"/>
      <c r="I178" s="276"/>
      <c r="J178" s="276"/>
      <c r="K178" s="61"/>
      <c r="L178" s="61"/>
      <c r="M178" s="61" t="s">
        <v>1500</v>
      </c>
      <c r="N178" s="61" t="s">
        <v>1501</v>
      </c>
      <c r="O178" s="61"/>
      <c r="P178" s="87" t="s">
        <v>665</v>
      </c>
      <c r="Q178" s="61"/>
      <c r="R178" s="61" t="s">
        <v>1321</v>
      </c>
      <c r="S178" s="514">
        <f t="shared" si="28"/>
        <v>0</v>
      </c>
      <c r="T178" s="276">
        <f t="shared" si="29"/>
        <v>0</v>
      </c>
    </row>
    <row r="179" s="253" customFormat="1" ht="84" spans="1:20">
      <c r="A179" s="87">
        <v>8</v>
      </c>
      <c r="B179" s="367" t="s">
        <v>1502</v>
      </c>
      <c r="C179" s="367" t="s">
        <v>545</v>
      </c>
      <c r="D179" s="267" t="s">
        <v>1503</v>
      </c>
      <c r="E179" s="267" t="s">
        <v>1504</v>
      </c>
      <c r="F179" s="267"/>
      <c r="G179" s="276">
        <v>20</v>
      </c>
      <c r="H179" s="276"/>
      <c r="I179" s="276"/>
      <c r="J179" s="276"/>
      <c r="K179" s="107"/>
      <c r="L179" s="107"/>
      <c r="M179" s="107" t="s">
        <v>1505</v>
      </c>
      <c r="N179" s="107" t="s">
        <v>1506</v>
      </c>
      <c r="O179" s="107"/>
      <c r="P179" s="87" t="s">
        <v>665</v>
      </c>
      <c r="Q179" s="107"/>
      <c r="R179" s="61" t="s">
        <v>1321</v>
      </c>
      <c r="S179" s="514">
        <f t="shared" si="28"/>
        <v>0</v>
      </c>
      <c r="T179" s="276">
        <f t="shared" si="29"/>
        <v>0</v>
      </c>
    </row>
    <row r="180" s="253" customFormat="1" ht="84" spans="1:20">
      <c r="A180" s="87">
        <v>9</v>
      </c>
      <c r="B180" s="368" t="s">
        <v>1507</v>
      </c>
      <c r="C180" s="367" t="s">
        <v>545</v>
      </c>
      <c r="D180" s="267" t="s">
        <v>1503</v>
      </c>
      <c r="E180" s="267" t="s">
        <v>1508</v>
      </c>
      <c r="F180" s="267"/>
      <c r="G180" s="276">
        <v>40</v>
      </c>
      <c r="H180" s="276"/>
      <c r="I180" s="276"/>
      <c r="J180" s="276"/>
      <c r="K180" s="107"/>
      <c r="L180" s="107"/>
      <c r="M180" s="51" t="s">
        <v>1509</v>
      </c>
      <c r="N180" s="107" t="s">
        <v>1501</v>
      </c>
      <c r="O180" s="107"/>
      <c r="P180" s="87" t="s">
        <v>665</v>
      </c>
      <c r="Q180" s="107"/>
      <c r="R180" s="61" t="s">
        <v>1321</v>
      </c>
      <c r="S180" s="514">
        <f t="shared" si="28"/>
        <v>0</v>
      </c>
      <c r="T180" s="276">
        <f t="shared" si="29"/>
        <v>0</v>
      </c>
    </row>
    <row r="181" s="253" customFormat="1" ht="40" customHeight="1" spans="1:20">
      <c r="A181" s="87">
        <v>10</v>
      </c>
      <c r="B181" s="368" t="s">
        <v>1510</v>
      </c>
      <c r="C181" s="367" t="s">
        <v>545</v>
      </c>
      <c r="D181" s="267" t="s">
        <v>1503</v>
      </c>
      <c r="E181" s="267" t="s">
        <v>1511</v>
      </c>
      <c r="F181" s="267"/>
      <c r="G181" s="276">
        <v>35</v>
      </c>
      <c r="H181" s="276"/>
      <c r="I181" s="276"/>
      <c r="J181" s="276"/>
      <c r="K181" s="107"/>
      <c r="L181" s="107"/>
      <c r="M181" s="71" t="s">
        <v>1512</v>
      </c>
      <c r="N181" s="107" t="s">
        <v>1495</v>
      </c>
      <c r="O181" s="107"/>
      <c r="P181" s="87" t="s">
        <v>665</v>
      </c>
      <c r="Q181" s="107"/>
      <c r="R181" s="61" t="s">
        <v>1321</v>
      </c>
      <c r="S181" s="514">
        <f t="shared" si="28"/>
        <v>0</v>
      </c>
      <c r="T181" s="276">
        <f t="shared" si="29"/>
        <v>0</v>
      </c>
    </row>
    <row r="182" s="253" customFormat="1" ht="40" customHeight="1" spans="1:20">
      <c r="A182" s="87">
        <v>11</v>
      </c>
      <c r="B182" s="332" t="s">
        <v>1513</v>
      </c>
      <c r="C182" s="367" t="s">
        <v>545</v>
      </c>
      <c r="D182" s="267" t="s">
        <v>1503</v>
      </c>
      <c r="E182" s="267" t="s">
        <v>1508</v>
      </c>
      <c r="F182" s="267"/>
      <c r="G182" s="276">
        <v>25</v>
      </c>
      <c r="H182" s="276"/>
      <c r="I182" s="276"/>
      <c r="J182" s="276"/>
      <c r="K182" s="107"/>
      <c r="L182" s="107"/>
      <c r="M182" s="332" t="s">
        <v>1514</v>
      </c>
      <c r="N182" s="107" t="s">
        <v>1515</v>
      </c>
      <c r="O182" s="107"/>
      <c r="P182" s="87" t="s">
        <v>665</v>
      </c>
      <c r="Q182" s="107"/>
      <c r="R182" s="61" t="s">
        <v>1321</v>
      </c>
      <c r="S182" s="514">
        <f t="shared" si="28"/>
        <v>0</v>
      </c>
      <c r="T182" s="276">
        <f t="shared" si="29"/>
        <v>0</v>
      </c>
    </row>
    <row r="183" s="18" customFormat="1" ht="51" customHeight="1" spans="1:20">
      <c r="A183" s="87">
        <v>12</v>
      </c>
      <c r="B183" s="332" t="s">
        <v>1516</v>
      </c>
      <c r="C183" s="352" t="s">
        <v>742</v>
      </c>
      <c r="D183" s="332" t="s">
        <v>1390</v>
      </c>
      <c r="E183" s="513" t="s">
        <v>1410</v>
      </c>
      <c r="F183" s="76" t="s">
        <v>1517</v>
      </c>
      <c r="G183" s="276">
        <v>15</v>
      </c>
      <c r="H183" s="276"/>
      <c r="I183" s="276"/>
      <c r="J183" s="276"/>
      <c r="K183" s="61"/>
      <c r="L183" s="61"/>
      <c r="M183" s="71" t="s">
        <v>1518</v>
      </c>
      <c r="N183" s="71" t="s">
        <v>1495</v>
      </c>
      <c r="O183" s="444"/>
      <c r="P183" s="87" t="s">
        <v>665</v>
      </c>
      <c r="Q183" s="71"/>
      <c r="R183" s="61"/>
      <c r="S183" s="514">
        <f t="shared" si="28"/>
        <v>0</v>
      </c>
      <c r="T183" s="276">
        <f t="shared" si="29"/>
        <v>0</v>
      </c>
    </row>
    <row r="184" s="18" customFormat="1" ht="50" customHeight="1" spans="1:20">
      <c r="A184" s="87">
        <v>13</v>
      </c>
      <c r="B184" s="71" t="s">
        <v>1519</v>
      </c>
      <c r="C184" s="71" t="s">
        <v>545</v>
      </c>
      <c r="D184" s="71" t="s">
        <v>1390</v>
      </c>
      <c r="E184" s="71" t="s">
        <v>1430</v>
      </c>
      <c r="F184" s="71" t="s">
        <v>1520</v>
      </c>
      <c r="G184" s="276">
        <v>32</v>
      </c>
      <c r="H184" s="276"/>
      <c r="I184" s="276"/>
      <c r="J184" s="276"/>
      <c r="K184" s="61"/>
      <c r="L184" s="61"/>
      <c r="M184" s="71" t="s">
        <v>1521</v>
      </c>
      <c r="N184" s="71" t="s">
        <v>1495</v>
      </c>
      <c r="O184" s="444"/>
      <c r="P184" s="87" t="s">
        <v>665</v>
      </c>
      <c r="Q184" s="71"/>
      <c r="R184" s="61"/>
      <c r="S184" s="514">
        <f t="shared" si="28"/>
        <v>0</v>
      </c>
      <c r="T184" s="276">
        <f t="shared" si="29"/>
        <v>0</v>
      </c>
    </row>
    <row r="185" s="235" customFormat="1" ht="26" customHeight="1" spans="1:18">
      <c r="A185" s="48"/>
      <c r="B185" s="48" t="s">
        <v>330</v>
      </c>
      <c r="C185" s="48"/>
      <c r="D185" s="48"/>
      <c r="E185" s="48"/>
      <c r="F185" s="266"/>
      <c r="G185" s="128">
        <f>G186+G189+G192</f>
        <v>1526.39</v>
      </c>
      <c r="H185" s="371">
        <f>H186+H187+H188+H189+H190+H192+H191</f>
        <v>11</v>
      </c>
      <c r="I185" s="371">
        <f>I186+I187+I188+I189+I190+I192+I191</f>
        <v>5</v>
      </c>
      <c r="J185" s="128">
        <f>J186+J192+J189</f>
        <v>222.6</v>
      </c>
      <c r="K185" s="128">
        <f>K186+K189+K192</f>
        <v>118.82</v>
      </c>
      <c r="L185" s="128">
        <f>L186+L189+L192</f>
        <v>13.78</v>
      </c>
      <c r="M185" s="48"/>
      <c r="N185" s="48"/>
      <c r="O185" s="266"/>
      <c r="P185" s="48"/>
      <c r="Q185" s="48"/>
      <c r="R185" s="48"/>
    </row>
    <row r="186" s="240" customFormat="1" ht="30" customHeight="1" spans="1:18">
      <c r="A186" s="285" t="s">
        <v>16</v>
      </c>
      <c r="B186" s="372" t="s">
        <v>49</v>
      </c>
      <c r="C186" s="372"/>
      <c r="D186" s="373"/>
      <c r="E186" s="373"/>
      <c r="F186" s="373"/>
      <c r="G186" s="374">
        <v>515.35</v>
      </c>
      <c r="H186" s="374"/>
      <c r="I186" s="374"/>
      <c r="J186" s="374">
        <f>J187+J188</f>
        <v>0</v>
      </c>
      <c r="K186" s="374">
        <f>K187+K188</f>
        <v>0</v>
      </c>
      <c r="L186" s="374">
        <f>L187+L188</f>
        <v>0</v>
      </c>
      <c r="M186" s="300"/>
      <c r="N186" s="300"/>
      <c r="O186" s="300"/>
      <c r="P186" s="300"/>
      <c r="Q186" s="300"/>
      <c r="R186" s="36"/>
    </row>
    <row r="187" s="18" customFormat="1" ht="54" customHeight="1" spans="1:20">
      <c r="A187" s="88">
        <v>1</v>
      </c>
      <c r="B187" s="71" t="s">
        <v>1522</v>
      </c>
      <c r="C187" s="89" t="s">
        <v>696</v>
      </c>
      <c r="D187" s="268" t="s">
        <v>1523</v>
      </c>
      <c r="E187" s="268" t="s">
        <v>1524</v>
      </c>
      <c r="F187" s="87" t="s">
        <v>1525</v>
      </c>
      <c r="G187" s="87">
        <v>248.24</v>
      </c>
      <c r="H187" s="87"/>
      <c r="I187" s="87"/>
      <c r="J187" s="87"/>
      <c r="K187" s="61"/>
      <c r="L187" s="61"/>
      <c r="M187" s="274" t="s">
        <v>1526</v>
      </c>
      <c r="N187" s="87">
        <v>4012</v>
      </c>
      <c r="O187" s="61"/>
      <c r="P187" s="87" t="s">
        <v>334</v>
      </c>
      <c r="Q187" s="87" t="s">
        <v>1527</v>
      </c>
      <c r="R187" s="87" t="s">
        <v>1528</v>
      </c>
      <c r="S187" s="500">
        <v>173.77</v>
      </c>
      <c r="T187" s="87">
        <v>74.47</v>
      </c>
    </row>
    <row r="188" s="18" customFormat="1" ht="55" customHeight="1" spans="1:20">
      <c r="A188" s="88">
        <v>2</v>
      </c>
      <c r="B188" s="71" t="s">
        <v>1529</v>
      </c>
      <c r="C188" s="89" t="s">
        <v>696</v>
      </c>
      <c r="D188" s="268" t="s">
        <v>1530</v>
      </c>
      <c r="E188" s="268" t="s">
        <v>1531</v>
      </c>
      <c r="F188" s="87" t="s">
        <v>1532</v>
      </c>
      <c r="G188" s="87">
        <v>267.11</v>
      </c>
      <c r="H188" s="87"/>
      <c r="I188" s="87"/>
      <c r="J188" s="87"/>
      <c r="K188" s="61"/>
      <c r="L188" s="61"/>
      <c r="M188" s="274" t="s">
        <v>1526</v>
      </c>
      <c r="N188" s="87">
        <v>2655</v>
      </c>
      <c r="O188" s="61"/>
      <c r="P188" s="87" t="s">
        <v>334</v>
      </c>
      <c r="Q188" s="87" t="s">
        <v>1533</v>
      </c>
      <c r="R188" s="87" t="s">
        <v>1528</v>
      </c>
      <c r="S188" s="500">
        <v>186.98</v>
      </c>
      <c r="T188" s="87">
        <v>80.13</v>
      </c>
    </row>
    <row r="189" s="240" customFormat="1" ht="30" customHeight="1" spans="1:18">
      <c r="A189" s="285" t="s">
        <v>33</v>
      </c>
      <c r="B189" s="372" t="s">
        <v>553</v>
      </c>
      <c r="C189" s="372"/>
      <c r="D189" s="373"/>
      <c r="E189" s="373"/>
      <c r="F189" s="373"/>
      <c r="G189" s="373">
        <f>G190+G191</f>
        <v>90</v>
      </c>
      <c r="H189" s="373">
        <f>H190+H191</f>
        <v>0</v>
      </c>
      <c r="I189" s="373">
        <f>I190+I191</f>
        <v>0</v>
      </c>
      <c r="J189" s="373">
        <f>J190+J191</f>
        <v>90</v>
      </c>
      <c r="K189" s="373"/>
      <c r="L189" s="373"/>
      <c r="M189" s="300"/>
      <c r="N189" s="300"/>
      <c r="O189" s="300"/>
      <c r="P189" s="300"/>
      <c r="Q189" s="300"/>
      <c r="R189" s="36"/>
    </row>
    <row r="190" s="18" customFormat="1" ht="71" customHeight="1" spans="1:20">
      <c r="A190" s="88">
        <v>1</v>
      </c>
      <c r="B190" s="87" t="s">
        <v>1534</v>
      </c>
      <c r="C190" s="89" t="s">
        <v>696</v>
      </c>
      <c r="D190" s="90" t="s">
        <v>1535</v>
      </c>
      <c r="E190" s="90" t="s">
        <v>1536</v>
      </c>
      <c r="F190" s="90"/>
      <c r="G190" s="61">
        <v>50</v>
      </c>
      <c r="H190" s="90"/>
      <c r="I190" s="90"/>
      <c r="J190" s="276">
        <v>50</v>
      </c>
      <c r="M190" s="87" t="s">
        <v>1537</v>
      </c>
      <c r="N190" s="87" t="s">
        <v>1538</v>
      </c>
      <c r="O190" s="61"/>
      <c r="P190" s="107" t="s">
        <v>334</v>
      </c>
      <c r="Q190" s="87" t="s">
        <v>1539</v>
      </c>
      <c r="R190" s="87"/>
      <c r="S190" s="61">
        <v>35</v>
      </c>
      <c r="T190" s="61">
        <v>15</v>
      </c>
    </row>
    <row r="191" s="18" customFormat="1" ht="41" customHeight="1" spans="1:20">
      <c r="A191" s="88">
        <v>2</v>
      </c>
      <c r="B191" s="87" t="s">
        <v>1540</v>
      </c>
      <c r="C191" s="89" t="s">
        <v>696</v>
      </c>
      <c r="D191" s="90" t="s">
        <v>1530</v>
      </c>
      <c r="E191" s="90" t="s">
        <v>1541</v>
      </c>
      <c r="F191" s="90"/>
      <c r="G191" s="61">
        <v>40</v>
      </c>
      <c r="H191" s="90"/>
      <c r="I191" s="90"/>
      <c r="J191" s="276">
        <v>40</v>
      </c>
      <c r="M191" s="87" t="s">
        <v>1542</v>
      </c>
      <c r="N191" s="87" t="s">
        <v>1543</v>
      </c>
      <c r="O191" s="61"/>
      <c r="P191" s="107" t="s">
        <v>334</v>
      </c>
      <c r="Q191" s="87" t="s">
        <v>1544</v>
      </c>
      <c r="R191" s="87"/>
      <c r="S191" s="61">
        <v>28</v>
      </c>
      <c r="T191" s="61">
        <v>12</v>
      </c>
    </row>
    <row r="192" s="240" customFormat="1" ht="30" customHeight="1" spans="1:18">
      <c r="A192" s="285" t="s">
        <v>38</v>
      </c>
      <c r="B192" s="375" t="s">
        <v>92</v>
      </c>
      <c r="C192" s="375"/>
      <c r="D192" s="373"/>
      <c r="E192" s="373"/>
      <c r="F192" s="373"/>
      <c r="G192" s="278">
        <f>G196+G197+G198+G199+G200+G202+G201</f>
        <v>921.04</v>
      </c>
      <c r="H192" s="278">
        <f>H196+H197+H198+H199+H200+H202+H201</f>
        <v>11</v>
      </c>
      <c r="I192" s="278">
        <f>I196+I197+I198+I199+I200+I202+I201</f>
        <v>5</v>
      </c>
      <c r="J192" s="278">
        <f>SUM(J193:J202)</f>
        <v>132.6</v>
      </c>
      <c r="K192" s="278">
        <f>SUM(K193:K202)</f>
        <v>118.82</v>
      </c>
      <c r="L192" s="278">
        <f>SUM(L193:L202)</f>
        <v>13.78</v>
      </c>
      <c r="M192" s="300"/>
      <c r="N192" s="300"/>
      <c r="O192" s="300"/>
      <c r="P192" s="300"/>
      <c r="Q192" s="300"/>
      <c r="R192" s="36"/>
    </row>
    <row r="193" s="236" customFormat="1" ht="44" customHeight="1" spans="1:18">
      <c r="A193" s="87">
        <v>1</v>
      </c>
      <c r="B193" s="87" t="s">
        <v>678</v>
      </c>
      <c r="C193" s="87" t="s">
        <v>555</v>
      </c>
      <c r="D193" s="87" t="s">
        <v>572</v>
      </c>
      <c r="E193" s="87"/>
      <c r="F193" s="87"/>
      <c r="G193" s="87">
        <v>15</v>
      </c>
      <c r="H193" s="87"/>
      <c r="I193" s="87"/>
      <c r="J193" s="87">
        <v>15</v>
      </c>
      <c r="K193" s="87">
        <v>11</v>
      </c>
      <c r="L193" s="87">
        <v>4</v>
      </c>
      <c r="M193" s="87" t="s">
        <v>573</v>
      </c>
      <c r="N193" s="87" t="s">
        <v>574</v>
      </c>
      <c r="O193" s="291">
        <v>44531</v>
      </c>
      <c r="P193" s="87" t="s">
        <v>334</v>
      </c>
      <c r="Q193" s="87"/>
      <c r="R193" s="87"/>
    </row>
    <row r="194" s="237" customFormat="1" ht="66" customHeight="1" spans="1:18">
      <c r="A194" s="87">
        <v>2</v>
      </c>
      <c r="B194" s="87" t="s">
        <v>679</v>
      </c>
      <c r="C194" s="87" t="s">
        <v>577</v>
      </c>
      <c r="D194" s="87"/>
      <c r="E194" s="87"/>
      <c r="F194" s="87"/>
      <c r="G194" s="87">
        <v>70</v>
      </c>
      <c r="H194" s="87"/>
      <c r="I194" s="87"/>
      <c r="J194" s="87">
        <f>K194</f>
        <v>70</v>
      </c>
      <c r="K194" s="87">
        <v>70</v>
      </c>
      <c r="L194" s="87"/>
      <c r="M194" s="87" t="s">
        <v>578</v>
      </c>
      <c r="N194" s="87" t="s">
        <v>579</v>
      </c>
      <c r="O194" s="291">
        <v>44531</v>
      </c>
      <c r="P194" s="87" t="s">
        <v>334</v>
      </c>
      <c r="Q194" s="87"/>
      <c r="R194" s="481"/>
    </row>
    <row r="195" s="238" customFormat="1" ht="48" spans="1:18">
      <c r="A195" s="87">
        <v>3</v>
      </c>
      <c r="B195" s="89" t="s">
        <v>680</v>
      </c>
      <c r="C195" s="272" t="s">
        <v>545</v>
      </c>
      <c r="D195" s="90" t="s">
        <v>681</v>
      </c>
      <c r="E195" s="90"/>
      <c r="F195" s="273" t="s">
        <v>582</v>
      </c>
      <c r="G195" s="274">
        <v>15</v>
      </c>
      <c r="H195" s="274">
        <v>0</v>
      </c>
      <c r="I195" s="274">
        <v>0</v>
      </c>
      <c r="J195" s="274">
        <v>15</v>
      </c>
      <c r="K195" s="274">
        <v>15</v>
      </c>
      <c r="L195" s="274">
        <v>0</v>
      </c>
      <c r="M195" s="292" t="s">
        <v>682</v>
      </c>
      <c r="N195" s="87" t="s">
        <v>922</v>
      </c>
      <c r="O195" s="293"/>
      <c r="P195" s="294" t="s">
        <v>1545</v>
      </c>
      <c r="Q195" s="301" t="s">
        <v>1024</v>
      </c>
      <c r="R195" s="302"/>
    </row>
    <row r="196" s="236" customFormat="1" ht="64" customHeight="1" spans="1:18">
      <c r="A196" s="87">
        <v>4</v>
      </c>
      <c r="B196" s="87" t="s">
        <v>683</v>
      </c>
      <c r="C196" s="89" t="s">
        <v>684</v>
      </c>
      <c r="D196" s="90" t="s">
        <v>685</v>
      </c>
      <c r="E196" s="90"/>
      <c r="F196" s="90"/>
      <c r="G196" s="276">
        <v>48.6</v>
      </c>
      <c r="H196" s="90">
        <v>11</v>
      </c>
      <c r="I196" s="90">
        <v>5</v>
      </c>
      <c r="J196" s="276">
        <v>32.6</v>
      </c>
      <c r="K196" s="140">
        <v>22.82</v>
      </c>
      <c r="L196" s="140">
        <v>9.78</v>
      </c>
      <c r="M196" s="87" t="s">
        <v>686</v>
      </c>
      <c r="N196" s="87" t="s">
        <v>587</v>
      </c>
      <c r="O196" s="87"/>
      <c r="P196" s="107" t="s">
        <v>334</v>
      </c>
      <c r="Q196" s="87" t="s">
        <v>687</v>
      </c>
      <c r="R196" s="87" t="s">
        <v>1546</v>
      </c>
    </row>
    <row r="197" s="18" customFormat="1" ht="55" customHeight="1" spans="1:20">
      <c r="A197" s="87">
        <v>5</v>
      </c>
      <c r="B197" s="87" t="s">
        <v>1547</v>
      </c>
      <c r="C197" s="89" t="s">
        <v>696</v>
      </c>
      <c r="D197" s="90" t="s">
        <v>1530</v>
      </c>
      <c r="E197" s="87" t="s">
        <v>1531</v>
      </c>
      <c r="F197" s="90"/>
      <c r="G197" s="87">
        <v>186.54</v>
      </c>
      <c r="H197" s="279"/>
      <c r="I197" s="279"/>
      <c r="J197" s="87"/>
      <c r="K197" s="61"/>
      <c r="L197" s="61"/>
      <c r="M197" s="87" t="s">
        <v>1548</v>
      </c>
      <c r="N197" s="87" t="s">
        <v>1549</v>
      </c>
      <c r="O197" s="61"/>
      <c r="P197" s="107" t="s">
        <v>334</v>
      </c>
      <c r="Q197" s="87" t="s">
        <v>1550</v>
      </c>
      <c r="R197" s="87"/>
      <c r="S197" s="526">
        <v>131</v>
      </c>
      <c r="T197" s="61">
        <f t="shared" ref="T197:T199" si="30">+J197-S197</f>
        <v>-131</v>
      </c>
    </row>
    <row r="198" s="242" customFormat="1" ht="57" customHeight="1" spans="1:20">
      <c r="A198" s="87">
        <v>6</v>
      </c>
      <c r="B198" s="87" t="s">
        <v>1551</v>
      </c>
      <c r="C198" s="89" t="s">
        <v>696</v>
      </c>
      <c r="D198" s="87" t="s">
        <v>1535</v>
      </c>
      <c r="E198" s="87" t="s">
        <v>1552</v>
      </c>
      <c r="F198" s="87"/>
      <c r="G198" s="87">
        <v>114.99</v>
      </c>
      <c r="H198" s="87"/>
      <c r="I198" s="87"/>
      <c r="J198" s="87"/>
      <c r="K198" s="61"/>
      <c r="L198" s="61"/>
      <c r="M198" s="87" t="s">
        <v>1553</v>
      </c>
      <c r="N198" s="87" t="s">
        <v>1549</v>
      </c>
      <c r="O198" s="87"/>
      <c r="P198" s="107" t="s">
        <v>334</v>
      </c>
      <c r="Q198" s="87" t="s">
        <v>1554</v>
      </c>
      <c r="R198" s="87"/>
      <c r="S198" s="526">
        <v>80.5</v>
      </c>
      <c r="T198" s="61">
        <f t="shared" si="30"/>
        <v>-80.5</v>
      </c>
    </row>
    <row r="199" s="242" customFormat="1" ht="41" customHeight="1" spans="1:20">
      <c r="A199" s="87">
        <v>7</v>
      </c>
      <c r="B199" s="87" t="s">
        <v>1555</v>
      </c>
      <c r="C199" s="89" t="s">
        <v>696</v>
      </c>
      <c r="D199" s="87" t="s">
        <v>1556</v>
      </c>
      <c r="E199" s="87" t="s">
        <v>1556</v>
      </c>
      <c r="F199" s="87"/>
      <c r="G199" s="87">
        <v>175.91</v>
      </c>
      <c r="H199" s="87"/>
      <c r="I199" s="87"/>
      <c r="J199" s="87"/>
      <c r="K199" s="61"/>
      <c r="L199" s="61"/>
      <c r="M199" s="87" t="s">
        <v>1557</v>
      </c>
      <c r="N199" s="87" t="s">
        <v>1549</v>
      </c>
      <c r="O199" s="87"/>
      <c r="P199" s="107" t="s">
        <v>334</v>
      </c>
      <c r="Q199" s="87" t="s">
        <v>1558</v>
      </c>
      <c r="R199" s="87"/>
      <c r="S199" s="526">
        <v>123</v>
      </c>
      <c r="T199" s="61">
        <f t="shared" si="30"/>
        <v>-123</v>
      </c>
    </row>
    <row r="200" s="242" customFormat="1" ht="27" customHeight="1" spans="1:20">
      <c r="A200" s="87">
        <v>8</v>
      </c>
      <c r="B200" s="87" t="s">
        <v>1559</v>
      </c>
      <c r="C200" s="87" t="s">
        <v>696</v>
      </c>
      <c r="D200" s="87" t="s">
        <v>685</v>
      </c>
      <c r="E200" s="87"/>
      <c r="F200" s="87"/>
      <c r="G200" s="87">
        <v>50</v>
      </c>
      <c r="H200" s="87"/>
      <c r="I200" s="87"/>
      <c r="J200" s="87"/>
      <c r="K200" s="61"/>
      <c r="L200" s="61"/>
      <c r="M200" s="87" t="s">
        <v>1560</v>
      </c>
      <c r="N200" s="87" t="s">
        <v>1561</v>
      </c>
      <c r="O200" s="87"/>
      <c r="P200" s="107" t="s">
        <v>334</v>
      </c>
      <c r="Q200" s="87"/>
      <c r="R200" s="87"/>
      <c r="S200" s="500">
        <v>35</v>
      </c>
      <c r="T200" s="87">
        <v>15</v>
      </c>
    </row>
    <row r="201" s="242" customFormat="1" ht="38" customHeight="1" spans="1:20">
      <c r="A201" s="87">
        <v>9</v>
      </c>
      <c r="B201" s="87" t="s">
        <v>1562</v>
      </c>
      <c r="C201" s="87" t="s">
        <v>696</v>
      </c>
      <c r="D201" s="87" t="s">
        <v>685</v>
      </c>
      <c r="E201" s="87"/>
      <c r="F201" s="87"/>
      <c r="G201" s="87">
        <v>160</v>
      </c>
      <c r="H201" s="87"/>
      <c r="I201" s="87"/>
      <c r="J201" s="87"/>
      <c r="K201" s="61"/>
      <c r="L201" s="61"/>
      <c r="M201" s="87" t="s">
        <v>1563</v>
      </c>
      <c r="N201" s="87" t="s">
        <v>1564</v>
      </c>
      <c r="O201" s="87"/>
      <c r="P201" s="107" t="s">
        <v>334</v>
      </c>
      <c r="Q201" s="87"/>
      <c r="R201" s="87"/>
      <c r="S201" s="500">
        <v>112</v>
      </c>
      <c r="T201" s="87">
        <v>48</v>
      </c>
    </row>
    <row r="202" s="242" customFormat="1" ht="45" customHeight="1" spans="1:20">
      <c r="A202" s="87">
        <v>10</v>
      </c>
      <c r="B202" s="87" t="s">
        <v>1565</v>
      </c>
      <c r="C202" s="87" t="s">
        <v>696</v>
      </c>
      <c r="D202" s="87" t="s">
        <v>681</v>
      </c>
      <c r="E202" s="87"/>
      <c r="F202" s="87"/>
      <c r="G202" s="87">
        <v>185</v>
      </c>
      <c r="H202" s="87"/>
      <c r="I202" s="87"/>
      <c r="J202" s="87"/>
      <c r="M202" s="87" t="s">
        <v>1566</v>
      </c>
      <c r="N202" s="87" t="s">
        <v>1567</v>
      </c>
      <c r="O202" s="87"/>
      <c r="P202" s="107" t="s">
        <v>334</v>
      </c>
      <c r="Q202" s="87"/>
      <c r="R202" s="87"/>
      <c r="S202" s="87">
        <v>129.5</v>
      </c>
      <c r="T202" s="87">
        <v>55.5</v>
      </c>
    </row>
    <row r="203" s="235" customFormat="1" ht="26" customHeight="1" spans="1:18">
      <c r="A203" s="48"/>
      <c r="B203" s="48" t="s">
        <v>77</v>
      </c>
      <c r="C203" s="48"/>
      <c r="D203" s="48"/>
      <c r="E203" s="48"/>
      <c r="F203" s="266"/>
      <c r="G203" s="128">
        <f t="shared" ref="G203:L203" si="31">G204+G211+G212</f>
        <v>993</v>
      </c>
      <c r="H203" s="128">
        <f t="shared" si="31"/>
        <v>0</v>
      </c>
      <c r="I203" s="128">
        <f t="shared" si="31"/>
        <v>0</v>
      </c>
      <c r="J203" s="128">
        <f t="shared" si="31"/>
        <v>515</v>
      </c>
      <c r="K203" s="128">
        <f t="shared" si="31"/>
        <v>391</v>
      </c>
      <c r="L203" s="128">
        <f t="shared" si="31"/>
        <v>124</v>
      </c>
      <c r="M203" s="48"/>
      <c r="N203" s="48"/>
      <c r="O203" s="266"/>
      <c r="P203" s="48"/>
      <c r="Q203" s="48"/>
      <c r="R203" s="48"/>
    </row>
    <row r="204" s="18" customFormat="1" ht="30" customHeight="1" spans="1:18">
      <c r="A204" s="285" t="s">
        <v>16</v>
      </c>
      <c r="B204" s="372" t="s">
        <v>49</v>
      </c>
      <c r="C204" s="140"/>
      <c r="D204" s="90"/>
      <c r="E204" s="90"/>
      <c r="F204" s="90"/>
      <c r="G204" s="515">
        <f>SUM(G205:G210)</f>
        <v>693</v>
      </c>
      <c r="H204" s="267"/>
      <c r="I204" s="267"/>
      <c r="J204" s="515">
        <f>SUM(J205:J210)</f>
        <v>400</v>
      </c>
      <c r="K204" s="515">
        <f>SUM(K205:K210)</f>
        <v>280</v>
      </c>
      <c r="L204" s="515">
        <f>SUM(L205:L210)</f>
        <v>120</v>
      </c>
      <c r="M204" s="61"/>
      <c r="N204" s="522" t="s">
        <v>1568</v>
      </c>
      <c r="O204" s="61"/>
      <c r="P204" s="61"/>
      <c r="Q204" s="61"/>
      <c r="R204" s="61"/>
    </row>
    <row r="205" s="241" customFormat="1" ht="50" customHeight="1" spans="1:20">
      <c r="A205" s="516">
        <v>1</v>
      </c>
      <c r="B205" s="517" t="s">
        <v>1569</v>
      </c>
      <c r="C205" s="517" t="s">
        <v>689</v>
      </c>
      <c r="D205" s="482" t="s">
        <v>1570</v>
      </c>
      <c r="E205" s="518" t="s">
        <v>1571</v>
      </c>
      <c r="F205" s="518" t="s">
        <v>1572</v>
      </c>
      <c r="G205" s="519">
        <v>250</v>
      </c>
      <c r="H205" s="518"/>
      <c r="I205" s="518"/>
      <c r="J205" s="519">
        <v>250</v>
      </c>
      <c r="K205" s="482">
        <v>175</v>
      </c>
      <c r="L205" s="482">
        <v>75</v>
      </c>
      <c r="M205" s="523" t="s">
        <v>1573</v>
      </c>
      <c r="N205" s="482">
        <v>0.6</v>
      </c>
      <c r="O205" s="482"/>
      <c r="P205" s="524" t="s">
        <v>354</v>
      </c>
      <c r="Q205" s="517" t="s">
        <v>997</v>
      </c>
      <c r="R205" s="482"/>
      <c r="S205" s="527" t="s">
        <v>1574</v>
      </c>
      <c r="T205" s="528"/>
    </row>
    <row r="206" s="18" customFormat="1" ht="85" customHeight="1" spans="1:18">
      <c r="A206" s="88">
        <v>2</v>
      </c>
      <c r="B206" s="51" t="s">
        <v>695</v>
      </c>
      <c r="C206" s="144" t="s">
        <v>696</v>
      </c>
      <c r="D206" s="144" t="s">
        <v>697</v>
      </c>
      <c r="E206" s="90" t="s">
        <v>698</v>
      </c>
      <c r="F206" s="90" t="s">
        <v>1575</v>
      </c>
      <c r="G206" s="520">
        <v>150</v>
      </c>
      <c r="H206" s="90"/>
      <c r="I206" s="90"/>
      <c r="J206" s="520">
        <v>150</v>
      </c>
      <c r="K206" s="140">
        <f>J206*0.7</f>
        <v>105</v>
      </c>
      <c r="L206" s="140">
        <f>J206-K206</f>
        <v>45</v>
      </c>
      <c r="M206" s="310" t="s">
        <v>700</v>
      </c>
      <c r="N206" s="144">
        <v>0.75</v>
      </c>
      <c r="O206" s="61"/>
      <c r="P206" s="76" t="s">
        <v>354</v>
      </c>
      <c r="Q206" s="51" t="s">
        <v>997</v>
      </c>
      <c r="R206" s="61"/>
    </row>
    <row r="207" s="18" customFormat="1" ht="36" customHeight="1" spans="1:20">
      <c r="A207" s="88">
        <v>3</v>
      </c>
      <c r="B207" s="87" t="s">
        <v>1576</v>
      </c>
      <c r="C207" s="87" t="s">
        <v>545</v>
      </c>
      <c r="D207" s="144" t="s">
        <v>697</v>
      </c>
      <c r="E207" s="90" t="s">
        <v>698</v>
      </c>
      <c r="F207" s="90" t="s">
        <v>1577</v>
      </c>
      <c r="G207" s="521">
        <v>80</v>
      </c>
      <c r="H207" s="90"/>
      <c r="I207" s="90"/>
      <c r="J207" s="521"/>
      <c r="K207" s="61"/>
      <c r="L207" s="61"/>
      <c r="M207" s="87" t="s">
        <v>1578</v>
      </c>
      <c r="N207" s="144">
        <v>0.08</v>
      </c>
      <c r="O207" s="61"/>
      <c r="P207" s="76" t="s">
        <v>354</v>
      </c>
      <c r="Q207" s="51" t="s">
        <v>997</v>
      </c>
      <c r="R207" s="61"/>
      <c r="S207" s="529">
        <f>J207*0.7</f>
        <v>0</v>
      </c>
      <c r="T207" s="386">
        <f>J207-S207</f>
        <v>0</v>
      </c>
    </row>
    <row r="208" s="18" customFormat="1" ht="36" customHeight="1" spans="1:20">
      <c r="A208" s="88">
        <v>4</v>
      </c>
      <c r="B208" s="87" t="s">
        <v>1579</v>
      </c>
      <c r="C208" s="87" t="s">
        <v>545</v>
      </c>
      <c r="D208" s="144" t="s">
        <v>697</v>
      </c>
      <c r="E208" s="90" t="s">
        <v>698</v>
      </c>
      <c r="F208" s="90" t="s">
        <v>1580</v>
      </c>
      <c r="G208" s="521">
        <v>65</v>
      </c>
      <c r="H208" s="90"/>
      <c r="I208" s="90"/>
      <c r="J208" s="521"/>
      <c r="K208" s="61"/>
      <c r="L208" s="61"/>
      <c r="M208" s="87" t="s">
        <v>1581</v>
      </c>
      <c r="N208" s="144">
        <v>0.04</v>
      </c>
      <c r="O208" s="61"/>
      <c r="P208" s="76" t="s">
        <v>354</v>
      </c>
      <c r="Q208" s="51" t="s">
        <v>997</v>
      </c>
      <c r="R208" s="61"/>
      <c r="S208" s="529">
        <f>J208*0.7</f>
        <v>0</v>
      </c>
      <c r="T208" s="386">
        <f>J208-S208</f>
        <v>0</v>
      </c>
    </row>
    <row r="209" s="18" customFormat="1" ht="36" customHeight="1" spans="1:20">
      <c r="A209" s="88">
        <v>5</v>
      </c>
      <c r="B209" s="87" t="s">
        <v>1582</v>
      </c>
      <c r="C209" s="87" t="s">
        <v>545</v>
      </c>
      <c r="D209" s="144" t="s">
        <v>697</v>
      </c>
      <c r="E209" s="90" t="s">
        <v>698</v>
      </c>
      <c r="F209" s="90" t="s">
        <v>1583</v>
      </c>
      <c r="G209" s="521">
        <v>70</v>
      </c>
      <c r="H209" s="90"/>
      <c r="I209" s="90"/>
      <c r="J209" s="521"/>
      <c r="K209" s="61"/>
      <c r="L209" s="61"/>
      <c r="M209" s="87" t="s">
        <v>1584</v>
      </c>
      <c r="N209" s="144">
        <v>0.11</v>
      </c>
      <c r="O209" s="61"/>
      <c r="P209" s="76" t="s">
        <v>354</v>
      </c>
      <c r="Q209" s="51" t="s">
        <v>997</v>
      </c>
      <c r="R209" s="61"/>
      <c r="S209" s="529">
        <f>J209*0.7</f>
        <v>0</v>
      </c>
      <c r="T209" s="386">
        <f>J209-S209</f>
        <v>0</v>
      </c>
    </row>
    <row r="210" s="18" customFormat="1" ht="36" customHeight="1" spans="1:20">
      <c r="A210" s="88">
        <v>6</v>
      </c>
      <c r="B210" s="87" t="s">
        <v>1585</v>
      </c>
      <c r="C210" s="87" t="s">
        <v>545</v>
      </c>
      <c r="D210" s="144" t="s">
        <v>697</v>
      </c>
      <c r="E210" s="90" t="s">
        <v>698</v>
      </c>
      <c r="F210" s="90" t="s">
        <v>699</v>
      </c>
      <c r="G210" s="521">
        <v>78</v>
      </c>
      <c r="H210" s="90"/>
      <c r="I210" s="90"/>
      <c r="J210" s="521"/>
      <c r="K210" s="61"/>
      <c r="L210" s="61"/>
      <c r="M210" s="87" t="s">
        <v>1586</v>
      </c>
      <c r="N210" s="144">
        <v>0.07</v>
      </c>
      <c r="O210" s="61"/>
      <c r="P210" s="76" t="s">
        <v>354</v>
      </c>
      <c r="Q210" s="51" t="s">
        <v>997</v>
      </c>
      <c r="R210" s="61"/>
      <c r="S210" s="529">
        <f>J210*0.7</f>
        <v>0</v>
      </c>
      <c r="T210" s="386">
        <f>J210-S210</f>
        <v>0</v>
      </c>
    </row>
    <row r="211" s="240" customFormat="1" ht="30" customHeight="1" spans="1:18">
      <c r="A211" s="285" t="s">
        <v>33</v>
      </c>
      <c r="B211" s="372" t="s">
        <v>553</v>
      </c>
      <c r="C211" s="372"/>
      <c r="D211" s="373"/>
      <c r="E211" s="373"/>
      <c r="F211" s="373"/>
      <c r="G211" s="373"/>
      <c r="H211" s="373"/>
      <c r="I211" s="373"/>
      <c r="J211" s="278"/>
      <c r="K211" s="372"/>
      <c r="L211" s="372"/>
      <c r="M211" s="300"/>
      <c r="N211" s="300"/>
      <c r="O211" s="300"/>
      <c r="P211" s="300"/>
      <c r="Q211" s="300"/>
      <c r="R211" s="300"/>
    </row>
    <row r="212" s="240" customFormat="1" ht="30" customHeight="1" spans="1:18">
      <c r="A212" s="285" t="s">
        <v>38</v>
      </c>
      <c r="B212" s="375" t="s">
        <v>92</v>
      </c>
      <c r="C212" s="375"/>
      <c r="D212" s="373"/>
      <c r="E212" s="373"/>
      <c r="F212" s="373"/>
      <c r="G212" s="278">
        <f t="shared" ref="G212:L212" si="32">SUM(G213:G219)</f>
        <v>300</v>
      </c>
      <c r="H212" s="278">
        <f t="shared" si="32"/>
        <v>0</v>
      </c>
      <c r="I212" s="278">
        <f t="shared" si="32"/>
        <v>0</v>
      </c>
      <c r="J212" s="278">
        <f t="shared" si="32"/>
        <v>115</v>
      </c>
      <c r="K212" s="278">
        <f t="shared" si="32"/>
        <v>111</v>
      </c>
      <c r="L212" s="278">
        <f t="shared" si="32"/>
        <v>4</v>
      </c>
      <c r="M212" s="300"/>
      <c r="N212" s="300"/>
      <c r="O212" s="300"/>
      <c r="P212" s="300"/>
      <c r="Q212" s="300"/>
      <c r="R212" s="300"/>
    </row>
    <row r="213" s="236" customFormat="1" ht="66" customHeight="1" spans="1:18">
      <c r="A213" s="87">
        <v>1</v>
      </c>
      <c r="B213" s="87" t="s">
        <v>702</v>
      </c>
      <c r="C213" s="87" t="s">
        <v>555</v>
      </c>
      <c r="D213" s="87" t="s">
        <v>572</v>
      </c>
      <c r="E213" s="87"/>
      <c r="F213" s="87"/>
      <c r="G213" s="87">
        <v>15</v>
      </c>
      <c r="H213" s="87"/>
      <c r="I213" s="87"/>
      <c r="J213" s="87">
        <v>15</v>
      </c>
      <c r="K213" s="87">
        <v>11</v>
      </c>
      <c r="L213" s="87">
        <v>4</v>
      </c>
      <c r="M213" s="87" t="s">
        <v>573</v>
      </c>
      <c r="N213" s="87" t="s">
        <v>574</v>
      </c>
      <c r="O213" s="291">
        <v>44531</v>
      </c>
      <c r="P213" s="87" t="s">
        <v>354</v>
      </c>
      <c r="Q213" s="87"/>
      <c r="R213" s="87"/>
    </row>
    <row r="214" s="237" customFormat="1" ht="66" customHeight="1" spans="1:18">
      <c r="A214" s="87">
        <v>2</v>
      </c>
      <c r="B214" s="87" t="s">
        <v>703</v>
      </c>
      <c r="C214" s="87" t="s">
        <v>577</v>
      </c>
      <c r="D214" s="87"/>
      <c r="E214" s="87"/>
      <c r="F214" s="87"/>
      <c r="G214" s="87">
        <v>70</v>
      </c>
      <c r="H214" s="87"/>
      <c r="I214" s="87"/>
      <c r="J214" s="87">
        <f>K214</f>
        <v>70</v>
      </c>
      <c r="K214" s="87">
        <v>70</v>
      </c>
      <c r="L214" s="87"/>
      <c r="M214" s="87" t="s">
        <v>578</v>
      </c>
      <c r="N214" s="87" t="s">
        <v>579</v>
      </c>
      <c r="O214" s="291">
        <v>44531</v>
      </c>
      <c r="P214" s="87" t="s">
        <v>354</v>
      </c>
      <c r="Q214" s="87"/>
      <c r="R214" s="481"/>
    </row>
    <row r="215" s="238" customFormat="1" ht="48" spans="1:18">
      <c r="A215" s="87">
        <v>3</v>
      </c>
      <c r="B215" s="89" t="s">
        <v>704</v>
      </c>
      <c r="C215" s="272" t="s">
        <v>545</v>
      </c>
      <c r="D215" s="90" t="s">
        <v>705</v>
      </c>
      <c r="E215" s="90"/>
      <c r="F215" s="273" t="s">
        <v>582</v>
      </c>
      <c r="G215" s="274">
        <v>30</v>
      </c>
      <c r="H215" s="274">
        <v>0</v>
      </c>
      <c r="I215" s="274">
        <v>0</v>
      </c>
      <c r="J215" s="274">
        <v>30</v>
      </c>
      <c r="K215" s="274">
        <v>30</v>
      </c>
      <c r="L215" s="274">
        <v>0</v>
      </c>
      <c r="M215" s="292" t="s">
        <v>706</v>
      </c>
      <c r="N215" s="87" t="s">
        <v>922</v>
      </c>
      <c r="O215" s="293"/>
      <c r="P215" s="294" t="s">
        <v>1587</v>
      </c>
      <c r="Q215" s="301" t="s">
        <v>1024</v>
      </c>
      <c r="R215" s="302"/>
    </row>
    <row r="216" s="18" customFormat="1" ht="32" customHeight="1" spans="1:20">
      <c r="A216" s="87">
        <v>4</v>
      </c>
      <c r="B216" s="89" t="s">
        <v>1588</v>
      </c>
      <c r="C216" s="89" t="s">
        <v>555</v>
      </c>
      <c r="D216" s="76" t="s">
        <v>894</v>
      </c>
      <c r="E216" s="90" t="s">
        <v>1589</v>
      </c>
      <c r="F216" s="90" t="s">
        <v>1590</v>
      </c>
      <c r="G216" s="276">
        <v>15</v>
      </c>
      <c r="H216" s="276"/>
      <c r="I216" s="276"/>
      <c r="J216" s="276"/>
      <c r="K216" s="61"/>
      <c r="L216" s="61"/>
      <c r="M216" s="86" t="s">
        <v>1591</v>
      </c>
      <c r="N216" s="76" t="s">
        <v>587</v>
      </c>
      <c r="O216" s="61"/>
      <c r="P216" s="76" t="s">
        <v>354</v>
      </c>
      <c r="Q216" s="51" t="s">
        <v>997</v>
      </c>
      <c r="R216" s="61"/>
      <c r="S216" s="530">
        <f t="shared" ref="S216:S219" si="33">J216*0.7</f>
        <v>0</v>
      </c>
      <c r="T216" s="417">
        <f t="shared" ref="T216:T219" si="34">J216-S216</f>
        <v>0</v>
      </c>
    </row>
    <row r="217" s="18" customFormat="1" ht="57" customHeight="1" spans="1:20">
      <c r="A217" s="87">
        <v>5</v>
      </c>
      <c r="B217" s="89" t="s">
        <v>1592</v>
      </c>
      <c r="C217" s="89" t="s">
        <v>555</v>
      </c>
      <c r="D217" s="90" t="s">
        <v>697</v>
      </c>
      <c r="E217" s="90" t="s">
        <v>1593</v>
      </c>
      <c r="F217" s="90" t="s">
        <v>1590</v>
      </c>
      <c r="G217" s="276">
        <v>80</v>
      </c>
      <c r="H217" s="276">
        <v>0</v>
      </c>
      <c r="I217" s="276">
        <v>0</v>
      </c>
      <c r="J217" s="276"/>
      <c r="K217" s="61"/>
      <c r="L217" s="61"/>
      <c r="M217" s="407" t="s">
        <v>1594</v>
      </c>
      <c r="N217" s="407" t="s">
        <v>1595</v>
      </c>
      <c r="O217" s="61"/>
      <c r="P217" s="76" t="s">
        <v>354</v>
      </c>
      <c r="Q217" s="51" t="s">
        <v>997</v>
      </c>
      <c r="R217" s="61"/>
      <c r="S217" s="530">
        <f t="shared" si="33"/>
        <v>0</v>
      </c>
      <c r="T217" s="417">
        <f t="shared" si="34"/>
        <v>0</v>
      </c>
    </row>
    <row r="218" s="18" customFormat="1" ht="49" customHeight="1" spans="1:20">
      <c r="A218" s="87">
        <v>6</v>
      </c>
      <c r="B218" s="407" t="s">
        <v>1596</v>
      </c>
      <c r="C218" s="76" t="s">
        <v>696</v>
      </c>
      <c r="D218" s="76" t="s">
        <v>710</v>
      </c>
      <c r="E218" s="76"/>
      <c r="F218" s="76" t="s">
        <v>1597</v>
      </c>
      <c r="G218" s="133">
        <v>10</v>
      </c>
      <c r="H218" s="133">
        <v>0</v>
      </c>
      <c r="I218" s="133">
        <v>0</v>
      </c>
      <c r="J218" s="133"/>
      <c r="K218" s="61"/>
      <c r="L218" s="61"/>
      <c r="M218" s="407" t="s">
        <v>1598</v>
      </c>
      <c r="N218" s="76" t="s">
        <v>587</v>
      </c>
      <c r="O218" s="291">
        <v>44621</v>
      </c>
      <c r="P218" s="76" t="s">
        <v>354</v>
      </c>
      <c r="Q218" s="76"/>
      <c r="R218" s="61"/>
      <c r="S218" s="530">
        <f t="shared" si="33"/>
        <v>0</v>
      </c>
      <c r="T218" s="417">
        <f t="shared" si="34"/>
        <v>0</v>
      </c>
    </row>
    <row r="219" s="18" customFormat="1" ht="49" customHeight="1" spans="1:20">
      <c r="A219" s="87">
        <v>7</v>
      </c>
      <c r="B219" s="332" t="s">
        <v>1599</v>
      </c>
      <c r="C219" s="76" t="s">
        <v>555</v>
      </c>
      <c r="D219" s="76" t="s">
        <v>710</v>
      </c>
      <c r="E219" s="76" t="s">
        <v>1600</v>
      </c>
      <c r="F219" s="76" t="s">
        <v>1601</v>
      </c>
      <c r="G219" s="133">
        <v>80</v>
      </c>
      <c r="H219" s="133"/>
      <c r="I219" s="133"/>
      <c r="J219" s="133"/>
      <c r="K219" s="61"/>
      <c r="L219" s="61"/>
      <c r="M219" s="332" t="s">
        <v>1602</v>
      </c>
      <c r="N219" s="407" t="s">
        <v>1603</v>
      </c>
      <c r="O219" s="291"/>
      <c r="P219" s="76" t="s">
        <v>354</v>
      </c>
      <c r="Q219" s="51" t="s">
        <v>997</v>
      </c>
      <c r="R219" s="61"/>
      <c r="S219" s="530">
        <f t="shared" si="33"/>
        <v>0</v>
      </c>
      <c r="T219" s="417">
        <f t="shared" si="34"/>
        <v>0</v>
      </c>
    </row>
    <row r="220" s="235" customFormat="1" ht="12" spans="1:18">
      <c r="A220" s="48"/>
      <c r="B220" s="48" t="s">
        <v>708</v>
      </c>
      <c r="C220" s="48"/>
      <c r="D220" s="48"/>
      <c r="E220" s="48"/>
      <c r="F220" s="266"/>
      <c r="G220" s="128">
        <f t="shared" ref="G220:L220" si="35">G221+G230+G233</f>
        <v>9532.97</v>
      </c>
      <c r="H220" s="128">
        <f t="shared" si="35"/>
        <v>0</v>
      </c>
      <c r="I220" s="128">
        <f t="shared" si="35"/>
        <v>0</v>
      </c>
      <c r="J220" s="128">
        <f t="shared" si="35"/>
        <v>4561.75</v>
      </c>
      <c r="K220" s="128">
        <f t="shared" si="35"/>
        <v>155</v>
      </c>
      <c r="L220" s="128">
        <f t="shared" si="35"/>
        <v>15</v>
      </c>
      <c r="M220" s="48"/>
      <c r="N220" s="48"/>
      <c r="O220" s="266"/>
      <c r="P220" s="48"/>
      <c r="Q220" s="48"/>
      <c r="R220" s="48"/>
    </row>
    <row r="221" s="236" customFormat="1" ht="24" spans="1:18">
      <c r="A221" s="88" t="s">
        <v>16</v>
      </c>
      <c r="B221" s="140" t="s">
        <v>49</v>
      </c>
      <c r="C221" s="140"/>
      <c r="D221" s="90"/>
      <c r="E221" s="90"/>
      <c r="F221" s="90"/>
      <c r="G221" s="90">
        <f t="shared" ref="G221:L221" si="36">SUM(G222:G229)</f>
        <v>9321.97</v>
      </c>
      <c r="H221" s="90">
        <f t="shared" si="36"/>
        <v>0</v>
      </c>
      <c r="I221" s="90">
        <f t="shared" si="36"/>
        <v>0</v>
      </c>
      <c r="J221" s="90">
        <f t="shared" si="36"/>
        <v>4391.75</v>
      </c>
      <c r="K221" s="90">
        <f t="shared" si="36"/>
        <v>0</v>
      </c>
      <c r="L221" s="90">
        <f t="shared" si="36"/>
        <v>0</v>
      </c>
      <c r="M221" s="87"/>
      <c r="N221" s="87"/>
      <c r="O221" s="87"/>
      <c r="P221" s="87"/>
      <c r="Q221" s="87"/>
      <c r="R221" s="87"/>
    </row>
    <row r="222" s="236" customFormat="1" ht="48" spans="1:20">
      <c r="A222" s="88">
        <v>1</v>
      </c>
      <c r="B222" s="86" t="s">
        <v>1604</v>
      </c>
      <c r="C222" s="140" t="s">
        <v>611</v>
      </c>
      <c r="D222" s="90" t="s">
        <v>1605</v>
      </c>
      <c r="E222" s="90" t="s">
        <v>1606</v>
      </c>
      <c r="F222" s="90" t="s">
        <v>1607</v>
      </c>
      <c r="G222" s="87">
        <v>53.08</v>
      </c>
      <c r="H222" s="90"/>
      <c r="I222" s="90"/>
      <c r="J222" s="276">
        <f>S222+T222</f>
        <v>53.08</v>
      </c>
      <c r="M222" s="87" t="s">
        <v>1608</v>
      </c>
      <c r="N222" s="87" t="s">
        <v>1609</v>
      </c>
      <c r="O222" s="87"/>
      <c r="P222" s="140" t="s">
        <v>714</v>
      </c>
      <c r="Q222" s="87"/>
      <c r="R222" s="87"/>
      <c r="S222" s="140">
        <v>37</v>
      </c>
      <c r="T222" s="140">
        <f>G222-S222</f>
        <v>16.08</v>
      </c>
    </row>
    <row r="223" s="236" customFormat="1" ht="48" spans="1:20">
      <c r="A223" s="88">
        <v>2</v>
      </c>
      <c r="B223" s="86" t="s">
        <v>1610</v>
      </c>
      <c r="C223" s="140" t="s">
        <v>611</v>
      </c>
      <c r="D223" s="90" t="s">
        <v>1605</v>
      </c>
      <c r="E223" s="90" t="s">
        <v>1606</v>
      </c>
      <c r="F223" s="90" t="s">
        <v>1611</v>
      </c>
      <c r="G223" s="87">
        <v>19.62</v>
      </c>
      <c r="H223" s="90"/>
      <c r="I223" s="90"/>
      <c r="J223" s="276"/>
      <c r="K223" s="87"/>
      <c r="L223" s="87"/>
      <c r="M223" s="87" t="s">
        <v>1612</v>
      </c>
      <c r="N223" s="87" t="s">
        <v>1337</v>
      </c>
      <c r="O223" s="87"/>
      <c r="P223" s="140" t="s">
        <v>714</v>
      </c>
      <c r="Q223" s="87"/>
      <c r="R223" s="87"/>
      <c r="S223" s="140">
        <v>14</v>
      </c>
      <c r="T223" s="140">
        <v>5.62</v>
      </c>
    </row>
    <row r="224" s="236" customFormat="1" ht="48" spans="1:20">
      <c r="A224" s="88">
        <v>3</v>
      </c>
      <c r="B224" s="86" t="s">
        <v>1613</v>
      </c>
      <c r="C224" s="140" t="s">
        <v>611</v>
      </c>
      <c r="D224" s="90" t="s">
        <v>1614</v>
      </c>
      <c r="E224" s="90" t="s">
        <v>1615</v>
      </c>
      <c r="F224" s="90" t="s">
        <v>1616</v>
      </c>
      <c r="G224" s="87">
        <v>33.06</v>
      </c>
      <c r="H224" s="90"/>
      <c r="I224" s="90"/>
      <c r="J224" s="276"/>
      <c r="K224" s="87"/>
      <c r="L224" s="87"/>
      <c r="M224" s="525" t="s">
        <v>1617</v>
      </c>
      <c r="N224" s="87" t="s">
        <v>1618</v>
      </c>
      <c r="O224" s="87"/>
      <c r="P224" s="140" t="s">
        <v>714</v>
      </c>
      <c r="Q224" s="87"/>
      <c r="R224" s="87"/>
      <c r="S224" s="508">
        <v>23</v>
      </c>
      <c r="T224" s="87">
        <v>10.06</v>
      </c>
    </row>
    <row r="225" s="236" customFormat="1" ht="120" spans="1:20">
      <c r="A225" s="88">
        <v>4</v>
      </c>
      <c r="B225" s="86" t="s">
        <v>1619</v>
      </c>
      <c r="C225" s="140" t="s">
        <v>611</v>
      </c>
      <c r="D225" s="90" t="s">
        <v>1620</v>
      </c>
      <c r="E225" s="90" t="s">
        <v>1621</v>
      </c>
      <c r="F225" s="90" t="s">
        <v>1622</v>
      </c>
      <c r="G225" s="87">
        <v>546.53</v>
      </c>
      <c r="H225" s="90"/>
      <c r="I225" s="90"/>
      <c r="J225" s="276">
        <f>S225+T225</f>
        <v>546.53</v>
      </c>
      <c r="M225" s="87" t="s">
        <v>1623</v>
      </c>
      <c r="N225" s="87" t="s">
        <v>1624</v>
      </c>
      <c r="O225" s="87"/>
      <c r="P225" s="140" t="s">
        <v>714</v>
      </c>
      <c r="Q225" s="87"/>
      <c r="R225" s="87"/>
      <c r="S225" s="140">
        <v>382</v>
      </c>
      <c r="T225" s="87">
        <v>164.53</v>
      </c>
    </row>
    <row r="226" s="234" customFormat="1" ht="36" spans="1:20">
      <c r="A226" s="88">
        <v>5</v>
      </c>
      <c r="B226" s="275" t="s">
        <v>1625</v>
      </c>
      <c r="C226" s="275" t="s">
        <v>646</v>
      </c>
      <c r="D226" s="275" t="s">
        <v>1620</v>
      </c>
      <c r="E226" s="275" t="s">
        <v>1626</v>
      </c>
      <c r="F226" s="275"/>
      <c r="G226" s="87">
        <v>400</v>
      </c>
      <c r="H226" s="87"/>
      <c r="I226" s="87"/>
      <c r="J226" s="276">
        <f>S226+T226</f>
        <v>400</v>
      </c>
      <c r="M226" s="275" t="s">
        <v>1627</v>
      </c>
      <c r="N226" s="87" t="s">
        <v>1628</v>
      </c>
      <c r="O226" s="275"/>
      <c r="P226" s="275"/>
      <c r="Q226" s="87" t="s">
        <v>1629</v>
      </c>
      <c r="R226" s="275"/>
      <c r="S226" s="87">
        <v>280</v>
      </c>
      <c r="T226" s="87">
        <v>120</v>
      </c>
    </row>
    <row r="227" s="236" customFormat="1" ht="60" spans="1:20">
      <c r="A227" s="88">
        <v>6</v>
      </c>
      <c r="B227" s="86" t="s">
        <v>1630</v>
      </c>
      <c r="C227" s="140" t="s">
        <v>611</v>
      </c>
      <c r="D227" s="90" t="s">
        <v>1614</v>
      </c>
      <c r="E227" s="90" t="s">
        <v>1631</v>
      </c>
      <c r="F227" s="90" t="s">
        <v>1632</v>
      </c>
      <c r="G227" s="87">
        <v>325.75</v>
      </c>
      <c r="H227" s="90"/>
      <c r="I227" s="90"/>
      <c r="J227" s="276">
        <f>S227+T227</f>
        <v>325.75</v>
      </c>
      <c r="M227" s="87" t="s">
        <v>1633</v>
      </c>
      <c r="N227" s="87" t="s">
        <v>1634</v>
      </c>
      <c r="O227" s="87"/>
      <c r="P227" s="140" t="s">
        <v>714</v>
      </c>
      <c r="Q227" s="87"/>
      <c r="R227" s="87"/>
      <c r="S227" s="140">
        <v>228</v>
      </c>
      <c r="T227" s="87">
        <v>97.75</v>
      </c>
    </row>
    <row r="228" s="236" customFormat="1" ht="36" spans="1:20">
      <c r="A228" s="88">
        <v>7</v>
      </c>
      <c r="B228" s="86" t="s">
        <v>1635</v>
      </c>
      <c r="C228" s="140" t="s">
        <v>611</v>
      </c>
      <c r="D228" s="90" t="s">
        <v>1636</v>
      </c>
      <c r="E228" s="90" t="s">
        <v>1637</v>
      </c>
      <c r="F228" s="90" t="s">
        <v>1638</v>
      </c>
      <c r="G228" s="87">
        <v>66.39</v>
      </c>
      <c r="H228" s="90"/>
      <c r="I228" s="90"/>
      <c r="J228" s="276">
        <f>S228+T228</f>
        <v>66.39</v>
      </c>
      <c r="M228" s="525" t="s">
        <v>1639</v>
      </c>
      <c r="N228" s="87" t="s">
        <v>1640</v>
      </c>
      <c r="O228" s="87"/>
      <c r="P228" s="140" t="s">
        <v>714</v>
      </c>
      <c r="Q228" s="87"/>
      <c r="R228" s="87"/>
      <c r="S228" s="140">
        <v>46</v>
      </c>
      <c r="T228" s="87">
        <v>20.39</v>
      </c>
    </row>
    <row r="229" s="236" customFormat="1" ht="48" spans="1:20">
      <c r="A229" s="88">
        <v>8</v>
      </c>
      <c r="B229" s="86" t="s">
        <v>1641</v>
      </c>
      <c r="C229" s="140" t="s">
        <v>545</v>
      </c>
      <c r="D229" s="90" t="s">
        <v>1642</v>
      </c>
      <c r="E229" s="90" t="s">
        <v>1643</v>
      </c>
      <c r="F229" s="90" t="s">
        <v>1644</v>
      </c>
      <c r="G229" s="87">
        <v>7877.54</v>
      </c>
      <c r="H229" s="90"/>
      <c r="I229" s="90"/>
      <c r="J229" s="276">
        <v>3000</v>
      </c>
      <c r="M229" s="525" t="s">
        <v>1645</v>
      </c>
      <c r="N229" s="87" t="s">
        <v>1646</v>
      </c>
      <c r="O229" s="87"/>
      <c r="P229" s="140" t="s">
        <v>714</v>
      </c>
      <c r="Q229" s="87"/>
      <c r="R229" s="87"/>
      <c r="S229" s="140">
        <v>2100</v>
      </c>
      <c r="T229" s="87">
        <v>900</v>
      </c>
    </row>
    <row r="230" s="236" customFormat="1" ht="36" spans="1:18">
      <c r="A230" s="88" t="s">
        <v>33</v>
      </c>
      <c r="B230" s="140" t="s">
        <v>553</v>
      </c>
      <c r="C230" s="140"/>
      <c r="D230" s="90"/>
      <c r="E230" s="90"/>
      <c r="F230" s="90"/>
      <c r="G230" s="90">
        <f>G231+G232</f>
        <v>41</v>
      </c>
      <c r="H230" s="90">
        <f>H231+H232</f>
        <v>0</v>
      </c>
      <c r="I230" s="90">
        <f>I231+I232</f>
        <v>0</v>
      </c>
      <c r="J230" s="90">
        <f>J231+J232</f>
        <v>0</v>
      </c>
      <c r="K230" s="90"/>
      <c r="L230" s="90"/>
      <c r="M230" s="87"/>
      <c r="N230" s="87"/>
      <c r="O230" s="87"/>
      <c r="P230" s="87"/>
      <c r="Q230" s="87"/>
      <c r="R230" s="87"/>
    </row>
    <row r="231" s="236" customFormat="1" ht="48" spans="1:20">
      <c r="A231" s="88">
        <v>1</v>
      </c>
      <c r="B231" s="140" t="s">
        <v>1647</v>
      </c>
      <c r="C231" s="140" t="s">
        <v>555</v>
      </c>
      <c r="D231" s="90" t="s">
        <v>1605</v>
      </c>
      <c r="E231" s="90" t="s">
        <v>1648</v>
      </c>
      <c r="F231" s="90"/>
      <c r="G231" s="90">
        <f>S231+T231</f>
        <v>11</v>
      </c>
      <c r="H231" s="90"/>
      <c r="I231" s="90"/>
      <c r="J231" s="276"/>
      <c r="K231" s="87"/>
      <c r="L231" s="87"/>
      <c r="M231" s="87" t="s">
        <v>1649</v>
      </c>
      <c r="N231" s="87" t="s">
        <v>1650</v>
      </c>
      <c r="O231" s="87"/>
      <c r="P231" s="140" t="s">
        <v>714</v>
      </c>
      <c r="Q231" s="87"/>
      <c r="R231" s="87"/>
      <c r="S231" s="508">
        <v>7.7</v>
      </c>
      <c r="T231" s="140">
        <v>3.3</v>
      </c>
    </row>
    <row r="232" s="236" customFormat="1" ht="106" customHeight="1" spans="1:20">
      <c r="A232" s="88">
        <v>2</v>
      </c>
      <c r="B232" s="516" t="s">
        <v>1651</v>
      </c>
      <c r="C232" s="140" t="s">
        <v>555</v>
      </c>
      <c r="D232" s="90" t="s">
        <v>1652</v>
      </c>
      <c r="E232" s="90" t="s">
        <v>1653</v>
      </c>
      <c r="F232" s="87"/>
      <c r="G232" s="90">
        <f>S232+T232</f>
        <v>30</v>
      </c>
      <c r="H232" s="90"/>
      <c r="I232" s="90"/>
      <c r="J232" s="276"/>
      <c r="K232" s="87"/>
      <c r="L232" s="87"/>
      <c r="M232" s="275" t="s">
        <v>1654</v>
      </c>
      <c r="N232" s="87" t="s">
        <v>1417</v>
      </c>
      <c r="O232" s="87"/>
      <c r="P232" s="140" t="s">
        <v>714</v>
      </c>
      <c r="Q232" s="87"/>
      <c r="R232" s="332"/>
      <c r="S232" s="508">
        <v>21</v>
      </c>
      <c r="T232" s="140">
        <v>9</v>
      </c>
    </row>
    <row r="233" s="236" customFormat="1" ht="24" spans="1:18">
      <c r="A233" s="88" t="s">
        <v>38</v>
      </c>
      <c r="B233" s="89" t="s">
        <v>92</v>
      </c>
      <c r="C233" s="89"/>
      <c r="D233" s="90"/>
      <c r="E233" s="90"/>
      <c r="F233" s="90"/>
      <c r="G233" s="90">
        <f t="shared" ref="G233:L233" si="37">SUM(G234:G236)</f>
        <v>170</v>
      </c>
      <c r="H233" s="90">
        <f t="shared" si="37"/>
        <v>0</v>
      </c>
      <c r="I233" s="90">
        <f t="shared" si="37"/>
        <v>0</v>
      </c>
      <c r="J233" s="90">
        <f t="shared" si="37"/>
        <v>170</v>
      </c>
      <c r="K233" s="90">
        <f t="shared" si="37"/>
        <v>155</v>
      </c>
      <c r="L233" s="90">
        <f t="shared" si="37"/>
        <v>15</v>
      </c>
      <c r="M233" s="87"/>
      <c r="N233" s="87"/>
      <c r="O233" s="87"/>
      <c r="P233" s="87"/>
      <c r="Q233" s="87"/>
      <c r="R233" s="87"/>
    </row>
    <row r="234" s="236" customFormat="1" ht="36" spans="1:18">
      <c r="A234" s="88">
        <v>1</v>
      </c>
      <c r="B234" s="89" t="s">
        <v>709</v>
      </c>
      <c r="C234" s="89" t="s">
        <v>555</v>
      </c>
      <c r="D234" s="90" t="s">
        <v>710</v>
      </c>
      <c r="E234" s="90" t="s">
        <v>711</v>
      </c>
      <c r="F234" s="90"/>
      <c r="G234" s="90">
        <f>K234+L234</f>
        <v>50</v>
      </c>
      <c r="H234" s="90"/>
      <c r="I234" s="90"/>
      <c r="J234" s="276">
        <f>K234+L234</f>
        <v>50</v>
      </c>
      <c r="K234" s="140">
        <v>35</v>
      </c>
      <c r="L234" s="140">
        <v>15</v>
      </c>
      <c r="M234" s="87" t="s">
        <v>712</v>
      </c>
      <c r="N234" s="87" t="s">
        <v>713</v>
      </c>
      <c r="O234" s="87"/>
      <c r="P234" s="140" t="s">
        <v>714</v>
      </c>
      <c r="Q234" s="87"/>
      <c r="R234" s="87"/>
    </row>
    <row r="235" s="237" customFormat="1" ht="66" customHeight="1" spans="1:18">
      <c r="A235" s="87">
        <v>2</v>
      </c>
      <c r="B235" s="87" t="s">
        <v>715</v>
      </c>
      <c r="C235" s="87" t="s">
        <v>577</v>
      </c>
      <c r="D235" s="87"/>
      <c r="E235" s="87"/>
      <c r="F235" s="87"/>
      <c r="G235" s="87">
        <v>90</v>
      </c>
      <c r="H235" s="87"/>
      <c r="I235" s="87"/>
      <c r="J235" s="87">
        <f>K235</f>
        <v>90</v>
      </c>
      <c r="K235" s="87">
        <v>90</v>
      </c>
      <c r="L235" s="87"/>
      <c r="M235" s="87" t="s">
        <v>578</v>
      </c>
      <c r="N235" s="87" t="s">
        <v>579</v>
      </c>
      <c r="O235" s="291">
        <v>44531</v>
      </c>
      <c r="P235" s="87" t="s">
        <v>714</v>
      </c>
      <c r="Q235" s="87"/>
      <c r="R235" s="481"/>
    </row>
    <row r="236" s="238" customFormat="1" ht="48" spans="1:18">
      <c r="A236" s="271" t="s">
        <v>198</v>
      </c>
      <c r="B236" s="87" t="s">
        <v>716</v>
      </c>
      <c r="C236" s="272" t="s">
        <v>545</v>
      </c>
      <c r="D236" s="87" t="s">
        <v>717</v>
      </c>
      <c r="E236" s="275"/>
      <c r="F236" s="273" t="s">
        <v>582</v>
      </c>
      <c r="G236" s="107">
        <v>30</v>
      </c>
      <c r="H236" s="107">
        <v>0</v>
      </c>
      <c r="I236" s="107">
        <v>0</v>
      </c>
      <c r="J236" s="107">
        <v>30</v>
      </c>
      <c r="K236" s="107">
        <v>30</v>
      </c>
      <c r="L236" s="274">
        <v>0</v>
      </c>
      <c r="M236" s="274" t="s">
        <v>718</v>
      </c>
      <c r="N236" s="87" t="s">
        <v>922</v>
      </c>
      <c r="O236" s="71"/>
      <c r="P236" s="71" t="s">
        <v>714</v>
      </c>
      <c r="Q236" s="301"/>
      <c r="R236" s="531"/>
    </row>
    <row r="237" s="254" customFormat="1" ht="12" spans="1:18">
      <c r="A237" s="339"/>
      <c r="B237" s="334" t="s">
        <v>1655</v>
      </c>
      <c r="C237" s="334"/>
      <c r="D237" s="283"/>
      <c r="E237" s="283"/>
      <c r="F237" s="283"/>
      <c r="G237" s="283">
        <f t="shared" ref="G237:L237" si="38">G238+G246</f>
        <v>4369.79</v>
      </c>
      <c r="H237" s="283">
        <f t="shared" si="38"/>
        <v>1597</v>
      </c>
      <c r="I237" s="283">
        <f t="shared" si="38"/>
        <v>685</v>
      </c>
      <c r="J237" s="283">
        <f t="shared" si="38"/>
        <v>806.16</v>
      </c>
      <c r="K237" s="283">
        <f t="shared" si="38"/>
        <v>86</v>
      </c>
      <c r="L237" s="283">
        <f t="shared" si="38"/>
        <v>4</v>
      </c>
      <c r="M237" s="75"/>
      <c r="N237" s="75"/>
      <c r="O237" s="75"/>
      <c r="P237" s="351"/>
      <c r="Q237" s="75"/>
      <c r="R237" s="75"/>
    </row>
    <row r="238" s="236" customFormat="1" ht="24" spans="1:18">
      <c r="A238" s="285" t="s">
        <v>16</v>
      </c>
      <c r="B238" s="285" t="s">
        <v>49</v>
      </c>
      <c r="C238" s="88"/>
      <c r="D238" s="279"/>
      <c r="E238" s="279"/>
      <c r="F238" s="279"/>
      <c r="G238" s="280">
        <f t="shared" ref="G238:L238" si="39">SUM(G239:G244)</f>
        <v>4063.63</v>
      </c>
      <c r="H238" s="280">
        <f t="shared" si="39"/>
        <v>1597</v>
      </c>
      <c r="I238" s="280">
        <f t="shared" si="39"/>
        <v>685</v>
      </c>
      <c r="J238" s="280">
        <f t="shared" si="39"/>
        <v>500</v>
      </c>
      <c r="K238" s="280">
        <f t="shared" si="39"/>
        <v>0</v>
      </c>
      <c r="L238" s="280">
        <f t="shared" si="39"/>
        <v>0</v>
      </c>
      <c r="M238" s="87"/>
      <c r="N238" s="275"/>
      <c r="O238" s="87"/>
      <c r="P238" s="87"/>
      <c r="Q238" s="87"/>
      <c r="R238" s="87"/>
    </row>
    <row r="239" s="236" customFormat="1" ht="36" spans="1:20">
      <c r="A239" s="88">
        <v>1</v>
      </c>
      <c r="B239" s="407" t="s">
        <v>720</v>
      </c>
      <c r="C239" s="76" t="s">
        <v>545</v>
      </c>
      <c r="D239" s="76" t="s">
        <v>721</v>
      </c>
      <c r="E239" s="76" t="s">
        <v>722</v>
      </c>
      <c r="F239" s="76" t="s">
        <v>723</v>
      </c>
      <c r="G239" s="408">
        <v>3455.29</v>
      </c>
      <c r="H239" s="280">
        <f>1350+247</f>
        <v>1597</v>
      </c>
      <c r="I239" s="280">
        <f>579+106</f>
        <v>685</v>
      </c>
      <c r="J239" s="280">
        <f>SUM(S239:T239)</f>
        <v>500</v>
      </c>
      <c r="M239" s="87" t="s">
        <v>1656</v>
      </c>
      <c r="N239" s="87" t="s">
        <v>725</v>
      </c>
      <c r="O239" s="87"/>
      <c r="P239" s="275" t="s">
        <v>726</v>
      </c>
      <c r="Q239" s="87" t="s">
        <v>727</v>
      </c>
      <c r="R239" s="87"/>
      <c r="S239" s="280">
        <v>350</v>
      </c>
      <c r="T239" s="280">
        <v>150</v>
      </c>
    </row>
    <row r="240" s="236" customFormat="1" ht="48" spans="1:20">
      <c r="A240" s="88">
        <v>2</v>
      </c>
      <c r="B240" s="275" t="s">
        <v>1657</v>
      </c>
      <c r="C240" s="275" t="s">
        <v>545</v>
      </c>
      <c r="D240" s="305" t="s">
        <v>1658</v>
      </c>
      <c r="E240" s="305" t="s">
        <v>1659</v>
      </c>
      <c r="F240" s="279" t="s">
        <v>1660</v>
      </c>
      <c r="G240" s="280">
        <v>419.71</v>
      </c>
      <c r="H240" s="409"/>
      <c r="I240" s="409"/>
      <c r="J240" s="280"/>
      <c r="M240" s="275" t="s">
        <v>1661</v>
      </c>
      <c r="N240" s="275" t="s">
        <v>1662</v>
      </c>
      <c r="O240" s="87"/>
      <c r="P240" s="275" t="s">
        <v>726</v>
      </c>
      <c r="Q240" s="87" t="s">
        <v>1663</v>
      </c>
      <c r="R240" s="87"/>
      <c r="S240" s="280">
        <v>293.8</v>
      </c>
      <c r="T240" s="280">
        <v>125.91</v>
      </c>
    </row>
    <row r="241" s="236" customFormat="1" ht="48" spans="1:20">
      <c r="A241" s="88">
        <v>3</v>
      </c>
      <c r="B241" s="275" t="s">
        <v>1664</v>
      </c>
      <c r="C241" s="275" t="s">
        <v>545</v>
      </c>
      <c r="D241" s="305" t="s">
        <v>721</v>
      </c>
      <c r="E241" s="305" t="s">
        <v>1665</v>
      </c>
      <c r="F241" s="279" t="s">
        <v>1666</v>
      </c>
      <c r="G241" s="280">
        <v>39.07</v>
      </c>
      <c r="H241" s="409"/>
      <c r="I241" s="409"/>
      <c r="J241" s="280"/>
      <c r="K241" s="87"/>
      <c r="L241" s="87"/>
      <c r="M241" s="275" t="s">
        <v>1667</v>
      </c>
      <c r="N241" s="275" t="s">
        <v>1668</v>
      </c>
      <c r="O241" s="87"/>
      <c r="P241" s="275" t="s">
        <v>726</v>
      </c>
      <c r="Q241" s="87" t="s">
        <v>1669</v>
      </c>
      <c r="R241" s="87"/>
      <c r="S241" s="532">
        <v>27.35</v>
      </c>
      <c r="T241" s="280">
        <v>11.72</v>
      </c>
    </row>
    <row r="242" s="236" customFormat="1" ht="48" spans="1:20">
      <c r="A242" s="88">
        <v>4</v>
      </c>
      <c r="B242" s="275" t="s">
        <v>1670</v>
      </c>
      <c r="C242" s="275" t="s">
        <v>545</v>
      </c>
      <c r="D242" s="305" t="s">
        <v>721</v>
      </c>
      <c r="E242" s="305" t="s">
        <v>1671</v>
      </c>
      <c r="F242" s="279" t="s">
        <v>1672</v>
      </c>
      <c r="G242" s="280">
        <v>66.63</v>
      </c>
      <c r="H242" s="409"/>
      <c r="I242" s="409"/>
      <c r="J242" s="280"/>
      <c r="K242" s="87"/>
      <c r="L242" s="87"/>
      <c r="M242" s="275" t="s">
        <v>1673</v>
      </c>
      <c r="N242" s="275" t="s">
        <v>1674</v>
      </c>
      <c r="O242" s="87"/>
      <c r="P242" s="275" t="s">
        <v>726</v>
      </c>
      <c r="Q242" s="87" t="s">
        <v>1675</v>
      </c>
      <c r="R242" s="87"/>
      <c r="S242" s="532">
        <v>46.64</v>
      </c>
      <c r="T242" s="280">
        <v>19.99</v>
      </c>
    </row>
    <row r="243" s="236" customFormat="1" ht="48" spans="1:20">
      <c r="A243" s="88">
        <v>5</v>
      </c>
      <c r="B243" s="275" t="s">
        <v>1676</v>
      </c>
      <c r="C243" s="275" t="s">
        <v>545</v>
      </c>
      <c r="D243" s="305" t="s">
        <v>721</v>
      </c>
      <c r="E243" s="305" t="s">
        <v>1671</v>
      </c>
      <c r="F243" s="279" t="s">
        <v>1677</v>
      </c>
      <c r="G243" s="280">
        <v>50.13</v>
      </c>
      <c r="H243" s="409"/>
      <c r="I243" s="409"/>
      <c r="J243" s="280"/>
      <c r="K243" s="87"/>
      <c r="L243" s="87"/>
      <c r="M243" s="275" t="s">
        <v>1673</v>
      </c>
      <c r="N243" s="275" t="s">
        <v>1678</v>
      </c>
      <c r="O243" s="87"/>
      <c r="P243" s="275" t="s">
        <v>726</v>
      </c>
      <c r="Q243" s="87" t="s">
        <v>1679</v>
      </c>
      <c r="R243" s="87"/>
      <c r="S243" s="532">
        <v>35.09</v>
      </c>
      <c r="T243" s="280">
        <v>15.04</v>
      </c>
    </row>
    <row r="244" s="236" customFormat="1" ht="48" spans="1:20">
      <c r="A244" s="88">
        <v>6</v>
      </c>
      <c r="B244" s="275" t="s">
        <v>1680</v>
      </c>
      <c r="C244" s="275" t="s">
        <v>545</v>
      </c>
      <c r="D244" s="305" t="s">
        <v>721</v>
      </c>
      <c r="E244" s="305" t="s">
        <v>722</v>
      </c>
      <c r="F244" s="279" t="s">
        <v>1681</v>
      </c>
      <c r="G244" s="280">
        <v>32.8</v>
      </c>
      <c r="H244" s="409"/>
      <c r="I244" s="409"/>
      <c r="J244" s="280"/>
      <c r="K244" s="87"/>
      <c r="L244" s="87"/>
      <c r="M244" s="275" t="s">
        <v>1682</v>
      </c>
      <c r="N244" s="275" t="s">
        <v>1683</v>
      </c>
      <c r="O244" s="87"/>
      <c r="P244" s="275" t="s">
        <v>726</v>
      </c>
      <c r="Q244" s="87" t="s">
        <v>1684</v>
      </c>
      <c r="R244" s="87"/>
      <c r="S244" s="532">
        <v>22.96</v>
      </c>
      <c r="T244" s="280">
        <v>9.84</v>
      </c>
    </row>
    <row r="245" s="236" customFormat="1" ht="36" spans="1:18">
      <c r="A245" s="285" t="s">
        <v>33</v>
      </c>
      <c r="B245" s="285" t="s">
        <v>553</v>
      </c>
      <c r="C245" s="88"/>
      <c r="D245" s="279"/>
      <c r="E245" s="279"/>
      <c r="F245" s="279"/>
      <c r="G245" s="279"/>
      <c r="H245" s="279"/>
      <c r="I245" s="279"/>
      <c r="J245" s="280"/>
      <c r="K245" s="88"/>
      <c r="L245" s="88"/>
      <c r="M245" s="87"/>
      <c r="N245" s="87"/>
      <c r="O245" s="87"/>
      <c r="P245" s="87"/>
      <c r="Q245" s="87"/>
      <c r="R245" s="87"/>
    </row>
    <row r="246" s="236" customFormat="1" ht="24" spans="1:18">
      <c r="A246" s="285" t="s">
        <v>38</v>
      </c>
      <c r="B246" s="410" t="s">
        <v>92</v>
      </c>
      <c r="C246" s="304"/>
      <c r="D246" s="279"/>
      <c r="E246" s="279"/>
      <c r="F246" s="279"/>
      <c r="G246" s="88">
        <f t="shared" ref="G246:L246" si="40">SUM(G247:G250)</f>
        <v>306.16</v>
      </c>
      <c r="H246" s="88">
        <f t="shared" si="40"/>
        <v>0</v>
      </c>
      <c r="I246" s="88">
        <f t="shared" si="40"/>
        <v>0</v>
      </c>
      <c r="J246" s="88">
        <f t="shared" si="40"/>
        <v>306.16</v>
      </c>
      <c r="K246" s="88">
        <f t="shared" si="40"/>
        <v>86</v>
      </c>
      <c r="L246" s="88">
        <f t="shared" si="40"/>
        <v>4</v>
      </c>
      <c r="M246" s="87"/>
      <c r="N246" s="87"/>
      <c r="O246" s="87"/>
      <c r="P246" s="87"/>
      <c r="Q246" s="87"/>
      <c r="R246" s="87"/>
    </row>
    <row r="247" s="236" customFormat="1" ht="36" spans="1:18">
      <c r="A247" s="87">
        <v>1</v>
      </c>
      <c r="B247" s="87" t="s">
        <v>729</v>
      </c>
      <c r="C247" s="87" t="s">
        <v>555</v>
      </c>
      <c r="D247" s="87" t="s">
        <v>572</v>
      </c>
      <c r="E247" s="87"/>
      <c r="F247" s="87"/>
      <c r="G247" s="87">
        <v>15</v>
      </c>
      <c r="H247" s="87"/>
      <c r="I247" s="87"/>
      <c r="J247" s="87">
        <v>15</v>
      </c>
      <c r="K247" s="87">
        <v>11</v>
      </c>
      <c r="L247" s="87">
        <v>4</v>
      </c>
      <c r="M247" s="87" t="s">
        <v>573</v>
      </c>
      <c r="N247" s="87" t="s">
        <v>574</v>
      </c>
      <c r="O247" s="291">
        <v>44531</v>
      </c>
      <c r="P247" s="87" t="s">
        <v>87</v>
      </c>
      <c r="Q247" s="87"/>
      <c r="R247" s="87"/>
    </row>
    <row r="248" s="238" customFormat="1" ht="48" spans="1:18">
      <c r="A248" s="87">
        <v>2</v>
      </c>
      <c r="B248" s="89" t="s">
        <v>730</v>
      </c>
      <c r="C248" s="272" t="s">
        <v>545</v>
      </c>
      <c r="D248" s="90" t="s">
        <v>731</v>
      </c>
      <c r="E248" s="90"/>
      <c r="F248" s="273" t="s">
        <v>582</v>
      </c>
      <c r="G248" s="276">
        <v>15</v>
      </c>
      <c r="H248" s="276">
        <v>0</v>
      </c>
      <c r="I248" s="276">
        <v>0</v>
      </c>
      <c r="J248" s="276">
        <v>15</v>
      </c>
      <c r="K248" s="267">
        <v>15</v>
      </c>
      <c r="L248" s="267">
        <v>0</v>
      </c>
      <c r="M248" s="87" t="s">
        <v>732</v>
      </c>
      <c r="N248" s="87" t="s">
        <v>922</v>
      </c>
      <c r="O248" s="87"/>
      <c r="P248" s="87" t="s">
        <v>1685</v>
      </c>
      <c r="Q248" s="301"/>
      <c r="R248" s="87"/>
    </row>
    <row r="249" s="237" customFormat="1" ht="66" customHeight="1" spans="1:18">
      <c r="A249" s="87">
        <v>3</v>
      </c>
      <c r="B249" s="87" t="s">
        <v>733</v>
      </c>
      <c r="C249" s="87" t="s">
        <v>577</v>
      </c>
      <c r="D249" s="87"/>
      <c r="E249" s="87"/>
      <c r="F249" s="87"/>
      <c r="G249" s="87">
        <v>60</v>
      </c>
      <c r="H249" s="87"/>
      <c r="I249" s="87"/>
      <c r="J249" s="87">
        <f>K249</f>
        <v>60</v>
      </c>
      <c r="K249" s="87">
        <v>60</v>
      </c>
      <c r="L249" s="87"/>
      <c r="M249" s="87" t="s">
        <v>578</v>
      </c>
      <c r="N249" s="87" t="s">
        <v>579</v>
      </c>
      <c r="O249" s="291">
        <v>44531</v>
      </c>
      <c r="P249" s="87" t="s">
        <v>87</v>
      </c>
      <c r="Q249" s="87"/>
      <c r="R249" s="481"/>
    </row>
    <row r="250" s="255" customFormat="1" ht="72" spans="1:20">
      <c r="A250" s="87">
        <v>4</v>
      </c>
      <c r="B250" s="304" t="s">
        <v>1686</v>
      </c>
      <c r="C250" s="304" t="s">
        <v>545</v>
      </c>
      <c r="D250" s="279" t="s">
        <v>1658</v>
      </c>
      <c r="E250" s="279" t="s">
        <v>1687</v>
      </c>
      <c r="F250" s="279" t="s">
        <v>1688</v>
      </c>
      <c r="G250" s="279">
        <v>216.16</v>
      </c>
      <c r="H250" s="279"/>
      <c r="I250" s="279"/>
      <c r="J250" s="280">
        <v>216.16</v>
      </c>
      <c r="M250" s="87" t="s">
        <v>1689</v>
      </c>
      <c r="N250" s="87" t="s">
        <v>1690</v>
      </c>
      <c r="O250" s="87"/>
      <c r="P250" s="87" t="s">
        <v>87</v>
      </c>
      <c r="Q250" s="87" t="s">
        <v>1691</v>
      </c>
      <c r="R250" s="87"/>
      <c r="S250" s="88">
        <v>151.31</v>
      </c>
      <c r="T250" s="88">
        <v>64.85</v>
      </c>
    </row>
    <row r="251" s="257" customFormat="1" ht="12" spans="1:18">
      <c r="A251" s="35"/>
      <c r="B251" s="35" t="s">
        <v>1692</v>
      </c>
      <c r="C251" s="35"/>
      <c r="D251" s="35"/>
      <c r="E251" s="35"/>
      <c r="F251" s="264"/>
      <c r="G251" s="97">
        <f t="shared" ref="G251:L251" si="41">G252+G263+G279</f>
        <v>39175.24</v>
      </c>
      <c r="H251" s="97">
        <f t="shared" si="41"/>
        <v>3577</v>
      </c>
      <c r="I251" s="97">
        <f t="shared" si="41"/>
        <v>2458</v>
      </c>
      <c r="J251" s="97">
        <f t="shared" si="41"/>
        <v>6468.48</v>
      </c>
      <c r="K251" s="97">
        <f t="shared" si="41"/>
        <v>178</v>
      </c>
      <c r="L251" s="97">
        <f t="shared" si="41"/>
        <v>30.88</v>
      </c>
      <c r="M251" s="35"/>
      <c r="N251" s="35"/>
      <c r="O251" s="264"/>
      <c r="P251" s="35"/>
      <c r="Q251" s="35"/>
      <c r="R251" s="35"/>
    </row>
    <row r="252" s="258" customFormat="1" ht="24" spans="1:18">
      <c r="A252" s="285" t="s">
        <v>16</v>
      </c>
      <c r="B252" s="372" t="s">
        <v>49</v>
      </c>
      <c r="C252" s="372"/>
      <c r="D252" s="373"/>
      <c r="E252" s="373"/>
      <c r="F252" s="373"/>
      <c r="G252" s="97">
        <f t="shared" ref="G252:L252" si="42">SUM(G253:G262)</f>
        <v>33203.7</v>
      </c>
      <c r="H252" s="97">
        <f t="shared" si="42"/>
        <v>3577</v>
      </c>
      <c r="I252" s="97">
        <f t="shared" si="42"/>
        <v>1664</v>
      </c>
      <c r="J252" s="97">
        <f t="shared" si="42"/>
        <v>4285.09</v>
      </c>
      <c r="K252" s="97">
        <f t="shared" si="42"/>
        <v>0</v>
      </c>
      <c r="L252" s="97">
        <f t="shared" si="42"/>
        <v>0</v>
      </c>
      <c r="M252" s="36"/>
      <c r="N252" s="36"/>
      <c r="O252" s="36"/>
      <c r="P252" s="36"/>
      <c r="Q252" s="36"/>
      <c r="R252" s="36"/>
    </row>
    <row r="253" s="236" customFormat="1" ht="60" spans="1:20">
      <c r="A253" s="411">
        <v>1</v>
      </c>
      <c r="B253" s="412" t="s">
        <v>734</v>
      </c>
      <c r="C253" s="411" t="s">
        <v>545</v>
      </c>
      <c r="D253" s="411" t="s">
        <v>735</v>
      </c>
      <c r="E253" s="411"/>
      <c r="F253" s="411" t="s">
        <v>736</v>
      </c>
      <c r="G253" s="274">
        <v>2829.22</v>
      </c>
      <c r="H253" s="274">
        <v>1004</v>
      </c>
      <c r="I253" s="274">
        <v>477</v>
      </c>
      <c r="J253" s="274">
        <v>1348.22</v>
      </c>
      <c r="M253" s="412" t="s">
        <v>737</v>
      </c>
      <c r="N253" s="425" t="s">
        <v>738</v>
      </c>
      <c r="O253" s="411">
        <v>2022.12</v>
      </c>
      <c r="P253" s="425" t="s">
        <v>373</v>
      </c>
      <c r="Q253" s="429" t="s">
        <v>1693</v>
      </c>
      <c r="R253" s="429"/>
      <c r="S253" s="274">
        <v>943</v>
      </c>
      <c r="T253" s="274">
        <v>405.22</v>
      </c>
    </row>
    <row r="254" s="236" customFormat="1" ht="84" spans="1:20">
      <c r="A254" s="411">
        <v>2</v>
      </c>
      <c r="B254" s="412" t="s">
        <v>741</v>
      </c>
      <c r="C254" s="411" t="s">
        <v>742</v>
      </c>
      <c r="D254" s="411" t="s">
        <v>743</v>
      </c>
      <c r="E254" s="411"/>
      <c r="F254" s="411" t="s">
        <v>744</v>
      </c>
      <c r="G254" s="274">
        <v>3711.16</v>
      </c>
      <c r="H254" s="274">
        <v>1533</v>
      </c>
      <c r="I254" s="274">
        <v>698</v>
      </c>
      <c r="J254" s="274">
        <v>1480.16</v>
      </c>
      <c r="M254" s="412" t="s">
        <v>745</v>
      </c>
      <c r="N254" s="425" t="s">
        <v>746</v>
      </c>
      <c r="O254" s="411">
        <v>2022.12</v>
      </c>
      <c r="P254" s="425" t="s">
        <v>373</v>
      </c>
      <c r="Q254" s="429" t="s">
        <v>1694</v>
      </c>
      <c r="R254" s="429"/>
      <c r="S254" s="274">
        <v>1036</v>
      </c>
      <c r="T254" s="274">
        <v>444.16</v>
      </c>
    </row>
    <row r="255" s="236" customFormat="1" ht="72" spans="1:20">
      <c r="A255" s="411">
        <v>3</v>
      </c>
      <c r="B255" s="430" t="s">
        <v>1695</v>
      </c>
      <c r="C255" s="431" t="s">
        <v>545</v>
      </c>
      <c r="D255" s="431" t="s">
        <v>1696</v>
      </c>
      <c r="E255" s="431"/>
      <c r="F255" s="432" t="s">
        <v>1697</v>
      </c>
      <c r="G255" s="274">
        <v>24916.61</v>
      </c>
      <c r="H255" s="274">
        <v>1040</v>
      </c>
      <c r="I255" s="274">
        <v>489</v>
      </c>
      <c r="J255" s="274"/>
      <c r="K255" s="87"/>
      <c r="L255" s="87"/>
      <c r="M255" s="430" t="s">
        <v>1698</v>
      </c>
      <c r="N255" s="429" t="s">
        <v>1699</v>
      </c>
      <c r="O255" s="431">
        <v>2023.12</v>
      </c>
      <c r="P255" s="429" t="s">
        <v>373</v>
      </c>
      <c r="Q255" s="429" t="s">
        <v>1700</v>
      </c>
      <c r="R255" s="429"/>
      <c r="S255" s="533">
        <v>3000</v>
      </c>
      <c r="T255" s="274">
        <v>0</v>
      </c>
    </row>
    <row r="256" s="236" customFormat="1" ht="72" spans="1:20">
      <c r="A256" s="411">
        <v>4</v>
      </c>
      <c r="B256" s="412" t="s">
        <v>359</v>
      </c>
      <c r="C256" s="411" t="s">
        <v>545</v>
      </c>
      <c r="D256" s="411" t="s">
        <v>749</v>
      </c>
      <c r="E256" s="411" t="s">
        <v>750</v>
      </c>
      <c r="F256" s="411" t="s">
        <v>751</v>
      </c>
      <c r="G256" s="274">
        <v>372.77</v>
      </c>
      <c r="H256" s="274">
        <v>0</v>
      </c>
      <c r="I256" s="274">
        <v>0</v>
      </c>
      <c r="J256" s="274">
        <v>372.77</v>
      </c>
      <c r="M256" s="412" t="s">
        <v>752</v>
      </c>
      <c r="N256" s="425" t="s">
        <v>753</v>
      </c>
      <c r="O256" s="411"/>
      <c r="P256" s="425" t="s">
        <v>373</v>
      </c>
      <c r="Q256" s="429" t="s">
        <v>1701</v>
      </c>
      <c r="R256" s="429"/>
      <c r="S256" s="274">
        <v>260</v>
      </c>
      <c r="T256" s="274">
        <v>112.77</v>
      </c>
    </row>
    <row r="257" s="236" customFormat="1" ht="72" spans="1:20">
      <c r="A257" s="411">
        <v>5</v>
      </c>
      <c r="B257" s="412" t="s">
        <v>360</v>
      </c>
      <c r="C257" s="411" t="s">
        <v>545</v>
      </c>
      <c r="D257" s="411" t="s">
        <v>1702</v>
      </c>
      <c r="E257" s="411" t="s">
        <v>1703</v>
      </c>
      <c r="F257" s="411" t="s">
        <v>1704</v>
      </c>
      <c r="G257" s="274">
        <v>423.79</v>
      </c>
      <c r="H257" s="274">
        <v>0</v>
      </c>
      <c r="I257" s="274">
        <v>0</v>
      </c>
      <c r="J257" s="274">
        <v>423.79</v>
      </c>
      <c r="M257" s="412" t="s">
        <v>1705</v>
      </c>
      <c r="N257" s="425" t="s">
        <v>1706</v>
      </c>
      <c r="O257" s="411"/>
      <c r="P257" s="425" t="s">
        <v>373</v>
      </c>
      <c r="Q257" s="429" t="s">
        <v>1707</v>
      </c>
      <c r="R257" s="429"/>
      <c r="S257" s="274">
        <v>296</v>
      </c>
      <c r="T257" s="274">
        <v>127.79</v>
      </c>
    </row>
    <row r="258" s="236" customFormat="1" ht="36.75" spans="1:20">
      <c r="A258" s="411">
        <v>6</v>
      </c>
      <c r="B258" s="412" t="s">
        <v>756</v>
      </c>
      <c r="C258" s="411" t="s">
        <v>545</v>
      </c>
      <c r="D258" s="411" t="s">
        <v>757</v>
      </c>
      <c r="E258" s="411" t="s">
        <v>758</v>
      </c>
      <c r="F258" s="411" t="s">
        <v>759</v>
      </c>
      <c r="G258" s="274">
        <v>304.05</v>
      </c>
      <c r="H258" s="274">
        <v>0</v>
      </c>
      <c r="I258" s="274">
        <v>0</v>
      </c>
      <c r="J258" s="274">
        <v>304.05</v>
      </c>
      <c r="M258" s="412" t="s">
        <v>1708</v>
      </c>
      <c r="N258" s="425" t="s">
        <v>761</v>
      </c>
      <c r="O258" s="411">
        <v>2022.06</v>
      </c>
      <c r="P258" s="425" t="s">
        <v>373</v>
      </c>
      <c r="Q258" s="429" t="s">
        <v>1709</v>
      </c>
      <c r="R258" s="429"/>
      <c r="S258" s="274">
        <v>212</v>
      </c>
      <c r="T258" s="274">
        <v>92.05</v>
      </c>
    </row>
    <row r="259" s="236" customFormat="1" ht="48" spans="1:20">
      <c r="A259" s="411">
        <v>7</v>
      </c>
      <c r="B259" s="430" t="s">
        <v>1710</v>
      </c>
      <c r="C259" s="431" t="s">
        <v>1711</v>
      </c>
      <c r="D259" s="431" t="s">
        <v>771</v>
      </c>
      <c r="E259" s="431" t="s">
        <v>1712</v>
      </c>
      <c r="F259" s="432" t="s">
        <v>1713</v>
      </c>
      <c r="G259" s="274">
        <v>161.92</v>
      </c>
      <c r="H259" s="274">
        <v>0</v>
      </c>
      <c r="I259" s="274">
        <v>0</v>
      </c>
      <c r="J259" s="274">
        <v>161.92</v>
      </c>
      <c r="M259" s="430" t="s">
        <v>1714</v>
      </c>
      <c r="N259" s="429" t="s">
        <v>1715</v>
      </c>
      <c r="O259" s="431">
        <v>2022.06</v>
      </c>
      <c r="P259" s="429" t="s">
        <v>373</v>
      </c>
      <c r="Q259" s="429" t="s">
        <v>1716</v>
      </c>
      <c r="R259" s="429"/>
      <c r="S259" s="274">
        <v>113</v>
      </c>
      <c r="T259" s="274">
        <v>48.92</v>
      </c>
    </row>
    <row r="260" s="236" customFormat="1" ht="48" spans="1:20">
      <c r="A260" s="411">
        <v>8</v>
      </c>
      <c r="B260" s="430" t="s">
        <v>1717</v>
      </c>
      <c r="C260" s="431" t="s">
        <v>1711</v>
      </c>
      <c r="D260" s="431" t="s">
        <v>1718</v>
      </c>
      <c r="E260" s="431" t="s">
        <v>1719</v>
      </c>
      <c r="F260" s="429" t="s">
        <v>1720</v>
      </c>
      <c r="G260" s="274">
        <v>159.59</v>
      </c>
      <c r="H260" s="274">
        <v>0</v>
      </c>
      <c r="I260" s="274">
        <v>0</v>
      </c>
      <c r="J260" s="274">
        <v>159.59</v>
      </c>
      <c r="M260" s="430" t="s">
        <v>1721</v>
      </c>
      <c r="N260" s="429" t="s">
        <v>1722</v>
      </c>
      <c r="O260" s="431">
        <v>2022.06</v>
      </c>
      <c r="P260" s="429" t="s">
        <v>373</v>
      </c>
      <c r="Q260" s="429" t="s">
        <v>1723</v>
      </c>
      <c r="R260" s="429"/>
      <c r="S260" s="274">
        <v>111</v>
      </c>
      <c r="T260" s="274">
        <v>48.59</v>
      </c>
    </row>
    <row r="261" s="236" customFormat="1" ht="48" spans="1:20">
      <c r="A261" s="411">
        <v>9</v>
      </c>
      <c r="B261" s="430" t="s">
        <v>1724</v>
      </c>
      <c r="C261" s="431" t="s">
        <v>1711</v>
      </c>
      <c r="D261" s="431" t="s">
        <v>1725</v>
      </c>
      <c r="E261" s="431" t="s">
        <v>1726</v>
      </c>
      <c r="F261" s="429" t="s">
        <v>1727</v>
      </c>
      <c r="G261" s="274">
        <v>34.59</v>
      </c>
      <c r="H261" s="274">
        <v>0</v>
      </c>
      <c r="I261" s="274">
        <v>0</v>
      </c>
      <c r="J261" s="274">
        <v>34.59</v>
      </c>
      <c r="M261" s="430" t="s">
        <v>1728</v>
      </c>
      <c r="N261" s="429" t="s">
        <v>1729</v>
      </c>
      <c r="O261" s="431">
        <v>2022.06</v>
      </c>
      <c r="P261" s="429" t="s">
        <v>373</v>
      </c>
      <c r="Q261" s="429" t="s">
        <v>1730</v>
      </c>
      <c r="R261" s="429"/>
      <c r="S261" s="274">
        <v>24</v>
      </c>
      <c r="T261" s="274">
        <v>10.59</v>
      </c>
    </row>
    <row r="262" s="236" customFormat="1" ht="60" spans="1:20">
      <c r="A262" s="411">
        <v>10</v>
      </c>
      <c r="B262" s="430" t="s">
        <v>372</v>
      </c>
      <c r="C262" s="431" t="s">
        <v>1711</v>
      </c>
      <c r="D262" s="431" t="s">
        <v>1731</v>
      </c>
      <c r="E262" s="431" t="s">
        <v>1732</v>
      </c>
      <c r="F262" s="429" t="s">
        <v>1733</v>
      </c>
      <c r="G262" s="274">
        <v>290</v>
      </c>
      <c r="H262" s="274">
        <v>0</v>
      </c>
      <c r="I262" s="274">
        <v>0</v>
      </c>
      <c r="J262" s="274"/>
      <c r="K262" s="87"/>
      <c r="L262" s="87"/>
      <c r="M262" s="430" t="s">
        <v>1734</v>
      </c>
      <c r="N262" s="429" t="s">
        <v>1735</v>
      </c>
      <c r="O262" s="431"/>
      <c r="P262" s="429" t="s">
        <v>373</v>
      </c>
      <c r="Q262" s="429" t="s">
        <v>1736</v>
      </c>
      <c r="R262" s="429"/>
      <c r="S262" s="545">
        <v>203</v>
      </c>
      <c r="T262" s="274">
        <f>J262-S262</f>
        <v>-203</v>
      </c>
    </row>
    <row r="263" s="258" customFormat="1" ht="36" spans="1:18">
      <c r="A263" s="285" t="s">
        <v>33</v>
      </c>
      <c r="B263" s="433" t="s">
        <v>553</v>
      </c>
      <c r="C263" s="372"/>
      <c r="D263" s="373"/>
      <c r="E263" s="373"/>
      <c r="F263" s="373"/>
      <c r="G263" s="97">
        <f t="shared" ref="G263:L263" si="43">SUM(G264:G278)</f>
        <v>1879.35</v>
      </c>
      <c r="H263" s="97">
        <f t="shared" si="43"/>
        <v>0</v>
      </c>
      <c r="I263" s="97">
        <f t="shared" si="43"/>
        <v>0</v>
      </c>
      <c r="J263" s="97">
        <f t="shared" si="43"/>
        <v>1804.35</v>
      </c>
      <c r="K263" s="97">
        <f t="shared" si="43"/>
        <v>69</v>
      </c>
      <c r="L263" s="97">
        <f t="shared" si="43"/>
        <v>30.88</v>
      </c>
      <c r="M263" s="423"/>
      <c r="N263" s="36"/>
      <c r="O263" s="36"/>
      <c r="P263" s="36"/>
      <c r="Q263" s="36"/>
      <c r="R263" s="36"/>
    </row>
    <row r="264" s="236" customFormat="1" ht="36" spans="1:18">
      <c r="A264" s="411">
        <v>1</v>
      </c>
      <c r="B264" s="434" t="s">
        <v>764</v>
      </c>
      <c r="C264" s="431" t="s">
        <v>765</v>
      </c>
      <c r="D264" s="534" t="s">
        <v>757</v>
      </c>
      <c r="E264" s="431"/>
      <c r="F264" s="429" t="s">
        <v>766</v>
      </c>
      <c r="G264" s="274">
        <v>53.85</v>
      </c>
      <c r="H264" s="274">
        <v>0</v>
      </c>
      <c r="I264" s="274">
        <v>0</v>
      </c>
      <c r="J264" s="274">
        <v>53.85</v>
      </c>
      <c r="K264" s="274">
        <v>37</v>
      </c>
      <c r="L264" s="274">
        <f>J264-K264</f>
        <v>16.85</v>
      </c>
      <c r="M264" s="430" t="s">
        <v>767</v>
      </c>
      <c r="N264" s="539" t="s">
        <v>768</v>
      </c>
      <c r="O264" s="431">
        <v>2022.06</v>
      </c>
      <c r="P264" s="429" t="s">
        <v>373</v>
      </c>
      <c r="Q264" s="431" t="s">
        <v>1737</v>
      </c>
      <c r="R264" s="429"/>
    </row>
    <row r="265" s="236" customFormat="1" ht="48" spans="1:20">
      <c r="A265" s="411">
        <v>2</v>
      </c>
      <c r="B265" s="350" t="s">
        <v>1738</v>
      </c>
      <c r="C265" s="431" t="s">
        <v>555</v>
      </c>
      <c r="D265" s="90" t="s">
        <v>1739</v>
      </c>
      <c r="E265" s="90" t="s">
        <v>1740</v>
      </c>
      <c r="F265" s="90" t="s">
        <v>1741</v>
      </c>
      <c r="G265" s="274">
        <v>9.44</v>
      </c>
      <c r="H265" s="274">
        <v>0</v>
      </c>
      <c r="I265" s="274">
        <v>0</v>
      </c>
      <c r="J265" s="274">
        <v>9.44</v>
      </c>
      <c r="M265" s="430" t="s">
        <v>1742</v>
      </c>
      <c r="N265" s="429" t="s">
        <v>1743</v>
      </c>
      <c r="O265" s="429"/>
      <c r="P265" s="429" t="s">
        <v>373</v>
      </c>
      <c r="Q265" s="429" t="s">
        <v>1744</v>
      </c>
      <c r="R265" s="429"/>
      <c r="S265" s="274">
        <v>6.608</v>
      </c>
      <c r="T265" s="274">
        <v>2.832</v>
      </c>
    </row>
    <row r="266" s="236" customFormat="1" ht="36" spans="1:20">
      <c r="A266" s="411">
        <v>3</v>
      </c>
      <c r="B266" s="350" t="s">
        <v>1745</v>
      </c>
      <c r="C266" s="431" t="s">
        <v>555</v>
      </c>
      <c r="D266" s="90" t="s">
        <v>1739</v>
      </c>
      <c r="E266" s="90" t="s">
        <v>1740</v>
      </c>
      <c r="F266" s="90" t="s">
        <v>1741</v>
      </c>
      <c r="G266" s="274">
        <v>27.34</v>
      </c>
      <c r="H266" s="274">
        <v>0</v>
      </c>
      <c r="I266" s="274">
        <v>0</v>
      </c>
      <c r="J266" s="274">
        <v>27.34</v>
      </c>
      <c r="M266" s="430" t="s">
        <v>1746</v>
      </c>
      <c r="N266" s="429" t="s">
        <v>1747</v>
      </c>
      <c r="O266" s="429"/>
      <c r="P266" s="429" t="s">
        <v>373</v>
      </c>
      <c r="Q266" s="429" t="s">
        <v>1748</v>
      </c>
      <c r="R266" s="429"/>
      <c r="S266" s="274">
        <v>19.138</v>
      </c>
      <c r="T266" s="274">
        <v>8.202</v>
      </c>
    </row>
    <row r="267" s="236" customFormat="1" ht="48" spans="1:18">
      <c r="A267" s="411">
        <v>4</v>
      </c>
      <c r="B267" s="434" t="s">
        <v>770</v>
      </c>
      <c r="C267" s="431" t="s">
        <v>555</v>
      </c>
      <c r="D267" s="535" t="s">
        <v>771</v>
      </c>
      <c r="E267" s="431" t="s">
        <v>772</v>
      </c>
      <c r="F267" s="432" t="s">
        <v>773</v>
      </c>
      <c r="G267" s="274">
        <v>46.03</v>
      </c>
      <c r="H267" s="274">
        <v>0</v>
      </c>
      <c r="I267" s="274">
        <v>0</v>
      </c>
      <c r="J267" s="274">
        <v>46.03</v>
      </c>
      <c r="K267" s="274">
        <v>32</v>
      </c>
      <c r="L267" s="274">
        <f>J267-K267</f>
        <v>14.03</v>
      </c>
      <c r="M267" s="540" t="s">
        <v>774</v>
      </c>
      <c r="N267" s="541" t="s">
        <v>775</v>
      </c>
      <c r="O267" s="431"/>
      <c r="P267" s="429" t="s">
        <v>373</v>
      </c>
      <c r="Q267" s="429" t="s">
        <v>1749</v>
      </c>
      <c r="R267" s="429"/>
    </row>
    <row r="268" s="236" customFormat="1" ht="48" spans="1:20">
      <c r="A268" s="411">
        <v>5</v>
      </c>
      <c r="B268" s="430" t="s">
        <v>1750</v>
      </c>
      <c r="C268" s="431" t="s">
        <v>765</v>
      </c>
      <c r="D268" s="431" t="s">
        <v>771</v>
      </c>
      <c r="E268" s="431" t="s">
        <v>1751</v>
      </c>
      <c r="F268" s="437" t="s">
        <v>1752</v>
      </c>
      <c r="G268" s="274">
        <v>7.29</v>
      </c>
      <c r="H268" s="274">
        <v>0</v>
      </c>
      <c r="I268" s="274">
        <v>0</v>
      </c>
      <c r="J268" s="274">
        <v>7.29</v>
      </c>
      <c r="M268" s="430" t="s">
        <v>1753</v>
      </c>
      <c r="N268" s="539" t="s">
        <v>1754</v>
      </c>
      <c r="O268" s="431"/>
      <c r="P268" s="302" t="s">
        <v>373</v>
      </c>
      <c r="Q268" s="431" t="s">
        <v>1755</v>
      </c>
      <c r="R268" s="431"/>
      <c r="S268" s="274">
        <v>5</v>
      </c>
      <c r="T268" s="274">
        <f>J268-S268</f>
        <v>2.29</v>
      </c>
    </row>
    <row r="269" s="236" customFormat="1" ht="60" spans="1:20">
      <c r="A269" s="411">
        <v>6</v>
      </c>
      <c r="B269" s="430" t="s">
        <v>1756</v>
      </c>
      <c r="C269" s="431" t="s">
        <v>555</v>
      </c>
      <c r="D269" s="431" t="s">
        <v>1757</v>
      </c>
      <c r="E269" s="431" t="s">
        <v>1758</v>
      </c>
      <c r="F269" s="429" t="s">
        <v>1759</v>
      </c>
      <c r="G269" s="274">
        <v>428.93</v>
      </c>
      <c r="H269" s="274">
        <v>0</v>
      </c>
      <c r="I269" s="274">
        <v>0</v>
      </c>
      <c r="J269" s="274">
        <v>428.93</v>
      </c>
      <c r="M269" s="430" t="s">
        <v>1760</v>
      </c>
      <c r="N269" s="541" t="s">
        <v>1761</v>
      </c>
      <c r="O269" s="431"/>
      <c r="P269" s="429" t="s">
        <v>373</v>
      </c>
      <c r="Q269" s="429" t="s">
        <v>1762</v>
      </c>
      <c r="R269" s="429"/>
      <c r="S269" s="274">
        <v>300</v>
      </c>
      <c r="T269" s="274">
        <v>128.93</v>
      </c>
    </row>
    <row r="270" s="236" customFormat="1" ht="60" spans="1:20">
      <c r="A270" s="411">
        <v>7</v>
      </c>
      <c r="B270" s="430" t="s">
        <v>1763</v>
      </c>
      <c r="C270" s="431" t="s">
        <v>555</v>
      </c>
      <c r="D270" s="431" t="s">
        <v>757</v>
      </c>
      <c r="E270" s="431" t="s">
        <v>1764</v>
      </c>
      <c r="F270" s="429" t="s">
        <v>1765</v>
      </c>
      <c r="G270" s="274">
        <v>1040.77</v>
      </c>
      <c r="H270" s="274">
        <v>0</v>
      </c>
      <c r="I270" s="274">
        <v>0</v>
      </c>
      <c r="J270" s="274">
        <v>1040.77</v>
      </c>
      <c r="M270" s="430" t="s">
        <v>1766</v>
      </c>
      <c r="N270" s="541" t="s">
        <v>1767</v>
      </c>
      <c r="O270" s="431"/>
      <c r="P270" s="429" t="s">
        <v>373</v>
      </c>
      <c r="Q270" s="429" t="s">
        <v>1768</v>
      </c>
      <c r="R270" s="429"/>
      <c r="S270" s="274">
        <v>728</v>
      </c>
      <c r="T270" s="274">
        <f t="shared" ref="T270:T275" si="44">J270-S270</f>
        <v>312.77</v>
      </c>
    </row>
    <row r="271" s="236" customFormat="1" ht="36" spans="1:20">
      <c r="A271" s="411">
        <v>8</v>
      </c>
      <c r="B271" s="430" t="s">
        <v>1769</v>
      </c>
      <c r="C271" s="431" t="s">
        <v>555</v>
      </c>
      <c r="D271" s="431" t="s">
        <v>1718</v>
      </c>
      <c r="E271" s="431" t="s">
        <v>1719</v>
      </c>
      <c r="F271" s="429" t="s">
        <v>1759</v>
      </c>
      <c r="G271" s="274">
        <v>16.73</v>
      </c>
      <c r="H271" s="274">
        <v>0</v>
      </c>
      <c r="I271" s="274">
        <v>0</v>
      </c>
      <c r="J271" s="274">
        <v>16.73</v>
      </c>
      <c r="M271" s="430" t="s">
        <v>1770</v>
      </c>
      <c r="N271" s="541" t="s">
        <v>1771</v>
      </c>
      <c r="O271" s="431"/>
      <c r="P271" s="429" t="s">
        <v>373</v>
      </c>
      <c r="Q271" s="429" t="s">
        <v>1768</v>
      </c>
      <c r="R271" s="429"/>
      <c r="S271" s="274">
        <v>11</v>
      </c>
      <c r="T271" s="274">
        <f t="shared" si="44"/>
        <v>5.73</v>
      </c>
    </row>
    <row r="272" s="236" customFormat="1" ht="36" spans="1:20">
      <c r="A272" s="411">
        <v>9</v>
      </c>
      <c r="B272" s="536" t="s">
        <v>1772</v>
      </c>
      <c r="C272" s="431" t="s">
        <v>555</v>
      </c>
      <c r="D272" s="535" t="s">
        <v>771</v>
      </c>
      <c r="E272" s="431" t="s">
        <v>1773</v>
      </c>
      <c r="F272" s="432" t="s">
        <v>1752</v>
      </c>
      <c r="G272" s="274">
        <v>99.89</v>
      </c>
      <c r="H272" s="274">
        <v>0</v>
      </c>
      <c r="I272" s="274">
        <v>0</v>
      </c>
      <c r="J272" s="274">
        <v>99.89</v>
      </c>
      <c r="M272" s="540" t="s">
        <v>1774</v>
      </c>
      <c r="N272" s="541" t="s">
        <v>1775</v>
      </c>
      <c r="O272" s="431">
        <v>2022.06</v>
      </c>
      <c r="P272" s="429" t="s">
        <v>373</v>
      </c>
      <c r="Q272" s="429" t="s">
        <v>1776</v>
      </c>
      <c r="R272" s="429"/>
      <c r="S272" s="274">
        <v>69</v>
      </c>
      <c r="T272" s="274">
        <v>30.89</v>
      </c>
    </row>
    <row r="273" s="236" customFormat="1" ht="72" spans="1:20">
      <c r="A273" s="411">
        <v>10</v>
      </c>
      <c r="B273" s="536" t="s">
        <v>1777</v>
      </c>
      <c r="C273" s="431" t="s">
        <v>555</v>
      </c>
      <c r="D273" s="535" t="s">
        <v>1778</v>
      </c>
      <c r="E273" s="431" t="s">
        <v>1779</v>
      </c>
      <c r="F273" s="432" t="s">
        <v>1780</v>
      </c>
      <c r="G273" s="274">
        <v>34.98</v>
      </c>
      <c r="H273" s="274">
        <v>0</v>
      </c>
      <c r="I273" s="274">
        <v>0</v>
      </c>
      <c r="J273" s="274">
        <v>34.98</v>
      </c>
      <c r="M273" s="540" t="s">
        <v>1781</v>
      </c>
      <c r="N273" s="541" t="s">
        <v>1782</v>
      </c>
      <c r="O273" s="431">
        <v>2022.06</v>
      </c>
      <c r="P273" s="429" t="s">
        <v>373</v>
      </c>
      <c r="Q273" s="429" t="s">
        <v>1783</v>
      </c>
      <c r="R273" s="429"/>
      <c r="S273" s="274">
        <v>24</v>
      </c>
      <c r="T273" s="274">
        <v>10.98</v>
      </c>
    </row>
    <row r="274" s="236" customFormat="1" ht="48" spans="1:20">
      <c r="A274" s="411">
        <v>11</v>
      </c>
      <c r="B274" s="434" t="s">
        <v>1784</v>
      </c>
      <c r="C274" s="431" t="s">
        <v>555</v>
      </c>
      <c r="D274" s="535" t="s">
        <v>749</v>
      </c>
      <c r="E274" s="431" t="s">
        <v>1785</v>
      </c>
      <c r="F274" s="432" t="s">
        <v>1786</v>
      </c>
      <c r="G274" s="274">
        <v>16.91</v>
      </c>
      <c r="H274" s="274">
        <v>0</v>
      </c>
      <c r="I274" s="274">
        <v>0</v>
      </c>
      <c r="J274" s="274">
        <v>16.91</v>
      </c>
      <c r="M274" s="540" t="s">
        <v>1787</v>
      </c>
      <c r="N274" s="541" t="s">
        <v>1761</v>
      </c>
      <c r="O274" s="431"/>
      <c r="P274" s="429" t="s">
        <v>373</v>
      </c>
      <c r="Q274" s="429" t="s">
        <v>1788</v>
      </c>
      <c r="R274" s="429"/>
      <c r="S274" s="274">
        <v>11</v>
      </c>
      <c r="T274" s="274">
        <f t="shared" si="44"/>
        <v>5.91</v>
      </c>
    </row>
    <row r="275" s="236" customFormat="1" ht="60" spans="1:20">
      <c r="A275" s="411">
        <v>12</v>
      </c>
      <c r="B275" s="434" t="s">
        <v>1789</v>
      </c>
      <c r="C275" s="431" t="s">
        <v>555</v>
      </c>
      <c r="D275" s="535" t="s">
        <v>757</v>
      </c>
      <c r="E275" s="431" t="s">
        <v>1790</v>
      </c>
      <c r="F275" s="432" t="s">
        <v>1791</v>
      </c>
      <c r="G275" s="274">
        <v>22.19</v>
      </c>
      <c r="H275" s="274">
        <v>0</v>
      </c>
      <c r="I275" s="274">
        <v>0</v>
      </c>
      <c r="J275" s="274">
        <v>22.19</v>
      </c>
      <c r="M275" s="540" t="s">
        <v>1792</v>
      </c>
      <c r="N275" s="541" t="s">
        <v>1793</v>
      </c>
      <c r="O275" s="431"/>
      <c r="P275" s="429" t="s">
        <v>373</v>
      </c>
      <c r="Q275" s="429" t="s">
        <v>1794</v>
      </c>
      <c r="R275" s="429"/>
      <c r="S275" s="274">
        <v>15</v>
      </c>
      <c r="T275" s="274">
        <f t="shared" si="44"/>
        <v>7.19</v>
      </c>
    </row>
    <row r="276" s="236" customFormat="1" ht="36" spans="1:20">
      <c r="A276" s="411">
        <v>13</v>
      </c>
      <c r="B276" s="350" t="s">
        <v>1795</v>
      </c>
      <c r="C276" s="431" t="s">
        <v>555</v>
      </c>
      <c r="D276" s="431" t="s">
        <v>1702</v>
      </c>
      <c r="E276" s="90" t="s">
        <v>1796</v>
      </c>
      <c r="F276" s="90" t="s">
        <v>1741</v>
      </c>
      <c r="G276" s="274">
        <v>15</v>
      </c>
      <c r="H276" s="274">
        <v>0</v>
      </c>
      <c r="I276" s="274">
        <v>0</v>
      </c>
      <c r="J276" s="274"/>
      <c r="K276" s="87"/>
      <c r="L276" s="87"/>
      <c r="M276" s="430" t="s">
        <v>1797</v>
      </c>
      <c r="N276" s="429" t="s">
        <v>1798</v>
      </c>
      <c r="O276" s="429"/>
      <c r="P276" s="429" t="s">
        <v>373</v>
      </c>
      <c r="Q276" s="294" t="s">
        <v>1024</v>
      </c>
      <c r="R276" s="429"/>
      <c r="S276" s="545">
        <v>10.5</v>
      </c>
      <c r="T276" s="274">
        <v>4.5</v>
      </c>
    </row>
    <row r="277" s="236" customFormat="1" ht="36" spans="1:20">
      <c r="A277" s="411">
        <v>14</v>
      </c>
      <c r="B277" s="350" t="s">
        <v>1799</v>
      </c>
      <c r="C277" s="431" t="s">
        <v>555</v>
      </c>
      <c r="D277" s="431" t="s">
        <v>1702</v>
      </c>
      <c r="E277" s="90" t="s">
        <v>1800</v>
      </c>
      <c r="F277" s="90" t="s">
        <v>1801</v>
      </c>
      <c r="G277" s="274">
        <v>45</v>
      </c>
      <c r="H277" s="274">
        <v>0</v>
      </c>
      <c r="I277" s="274">
        <v>0</v>
      </c>
      <c r="J277" s="274"/>
      <c r="K277" s="87"/>
      <c r="L277" s="87"/>
      <c r="M277" s="430" t="s">
        <v>1802</v>
      </c>
      <c r="N277" s="429" t="s">
        <v>1803</v>
      </c>
      <c r="O277" s="429"/>
      <c r="P277" s="429" t="s">
        <v>373</v>
      </c>
      <c r="Q277" s="294" t="s">
        <v>1024</v>
      </c>
      <c r="R277" s="429"/>
      <c r="S277" s="545">
        <v>31.5</v>
      </c>
      <c r="T277" s="274">
        <v>13.5</v>
      </c>
    </row>
    <row r="278" s="236" customFormat="1" ht="36" spans="1:20">
      <c r="A278" s="411">
        <v>15</v>
      </c>
      <c r="B278" s="350" t="s">
        <v>1804</v>
      </c>
      <c r="C278" s="431" t="s">
        <v>555</v>
      </c>
      <c r="D278" s="431" t="s">
        <v>1702</v>
      </c>
      <c r="E278" s="90" t="s">
        <v>1805</v>
      </c>
      <c r="F278" s="90" t="s">
        <v>1801</v>
      </c>
      <c r="G278" s="274">
        <v>15</v>
      </c>
      <c r="H278" s="274">
        <v>0</v>
      </c>
      <c r="I278" s="274">
        <v>0</v>
      </c>
      <c r="J278" s="274"/>
      <c r="K278" s="87"/>
      <c r="L278" s="87"/>
      <c r="M278" s="430" t="s">
        <v>1806</v>
      </c>
      <c r="N278" s="429" t="s">
        <v>1743</v>
      </c>
      <c r="O278" s="429"/>
      <c r="P278" s="429" t="s">
        <v>373</v>
      </c>
      <c r="Q278" s="294" t="s">
        <v>1024</v>
      </c>
      <c r="R278" s="429"/>
      <c r="S278" s="545">
        <v>10.5</v>
      </c>
      <c r="T278" s="274">
        <v>4.5</v>
      </c>
    </row>
    <row r="279" s="258" customFormat="1" ht="24" spans="1:18">
      <c r="A279" s="285" t="s">
        <v>38</v>
      </c>
      <c r="B279" s="439" t="s">
        <v>92</v>
      </c>
      <c r="C279" s="375"/>
      <c r="D279" s="373"/>
      <c r="E279" s="373"/>
      <c r="F279" s="373"/>
      <c r="G279" s="97">
        <f>SUM(G283:G301)</f>
        <v>4092.19</v>
      </c>
      <c r="H279" s="97">
        <f>SUM(H283:H301)</f>
        <v>0</v>
      </c>
      <c r="I279" s="97">
        <f>SUM(I283:I301)</f>
        <v>794</v>
      </c>
      <c r="J279" s="97">
        <f>SUM(J283:J301)</f>
        <v>379.04</v>
      </c>
      <c r="K279" s="97">
        <f>SUM(K280:K301)</f>
        <v>109</v>
      </c>
      <c r="L279" s="97">
        <f>SUM(L283:L301)</f>
        <v>0</v>
      </c>
      <c r="M279" s="423"/>
      <c r="N279" s="36"/>
      <c r="O279" s="36"/>
      <c r="P279" s="36"/>
      <c r="Q279" s="36"/>
      <c r="R279" s="36"/>
    </row>
    <row r="280" s="255" customFormat="1" ht="36" spans="1:18">
      <c r="A280" s="517">
        <v>1</v>
      </c>
      <c r="B280" s="517" t="s">
        <v>778</v>
      </c>
      <c r="C280" s="517" t="s">
        <v>555</v>
      </c>
      <c r="D280" s="517" t="s">
        <v>572</v>
      </c>
      <c r="E280" s="517"/>
      <c r="F280" s="517"/>
      <c r="G280" s="517">
        <v>15</v>
      </c>
      <c r="H280" s="517"/>
      <c r="I280" s="517"/>
      <c r="J280" s="517">
        <f>K280+L280</f>
        <v>20</v>
      </c>
      <c r="K280" s="517">
        <v>14</v>
      </c>
      <c r="L280" s="517">
        <v>6</v>
      </c>
      <c r="M280" s="517" t="s">
        <v>573</v>
      </c>
      <c r="N280" s="517" t="s">
        <v>574</v>
      </c>
      <c r="O280" s="542">
        <v>44531</v>
      </c>
      <c r="P280" s="429" t="s">
        <v>373</v>
      </c>
      <c r="Q280" s="517"/>
      <c r="R280" s="517"/>
    </row>
    <row r="281" s="476" customFormat="1" ht="48" spans="1:18">
      <c r="A281" s="517">
        <v>2</v>
      </c>
      <c r="B281" s="479" t="s">
        <v>779</v>
      </c>
      <c r="C281" s="537" t="s">
        <v>581</v>
      </c>
      <c r="D281" s="518" t="s">
        <v>731</v>
      </c>
      <c r="E281" s="518"/>
      <c r="F281" s="538" t="s">
        <v>582</v>
      </c>
      <c r="G281" s="480">
        <v>15</v>
      </c>
      <c r="H281" s="480">
        <v>0</v>
      </c>
      <c r="I281" s="480">
        <v>0</v>
      </c>
      <c r="J281" s="480">
        <f>K281</f>
        <v>30</v>
      </c>
      <c r="K281" s="543">
        <v>30</v>
      </c>
      <c r="L281" s="543">
        <v>0</v>
      </c>
      <c r="M281" s="517" t="s">
        <v>732</v>
      </c>
      <c r="N281" s="517" t="s">
        <v>922</v>
      </c>
      <c r="O281" s="517"/>
      <c r="P281" s="429" t="s">
        <v>373</v>
      </c>
      <c r="Q281" s="546"/>
      <c r="R281" s="517"/>
    </row>
    <row r="282" s="477" customFormat="1" ht="66" customHeight="1" spans="1:18">
      <c r="A282" s="517">
        <v>3</v>
      </c>
      <c r="B282" s="517" t="s">
        <v>780</v>
      </c>
      <c r="C282" s="517" t="s">
        <v>577</v>
      </c>
      <c r="D282" s="517"/>
      <c r="E282" s="517"/>
      <c r="F282" s="517"/>
      <c r="G282" s="517">
        <v>65</v>
      </c>
      <c r="H282" s="517"/>
      <c r="I282" s="517"/>
      <c r="J282" s="517">
        <f>K282</f>
        <v>65</v>
      </c>
      <c r="K282" s="517">
        <v>65</v>
      </c>
      <c r="L282" s="517"/>
      <c r="M282" s="257" t="s">
        <v>578</v>
      </c>
      <c r="N282" s="517" t="s">
        <v>579</v>
      </c>
      <c r="O282" s="542">
        <v>44531</v>
      </c>
      <c r="P282" s="429" t="s">
        <v>373</v>
      </c>
      <c r="Q282" s="517"/>
      <c r="R282" s="547"/>
    </row>
    <row r="283" s="236" customFormat="1" ht="60" spans="1:20">
      <c r="A283" s="431">
        <v>1</v>
      </c>
      <c r="B283" s="430" t="s">
        <v>1807</v>
      </c>
      <c r="C283" s="431" t="s">
        <v>1808</v>
      </c>
      <c r="D283" s="431" t="s">
        <v>1702</v>
      </c>
      <c r="E283" s="431" t="s">
        <v>1809</v>
      </c>
      <c r="F283" s="429" t="s">
        <v>1810</v>
      </c>
      <c r="G283" s="274">
        <v>42.6</v>
      </c>
      <c r="H283" s="274">
        <v>0</v>
      </c>
      <c r="I283" s="274">
        <v>0</v>
      </c>
      <c r="J283" s="274"/>
      <c r="K283" s="87"/>
      <c r="L283" s="87"/>
      <c r="M283" s="430" t="s">
        <v>1811</v>
      </c>
      <c r="N283" s="429" t="s">
        <v>1812</v>
      </c>
      <c r="O283" s="431">
        <v>2022.06</v>
      </c>
      <c r="P283" s="429" t="s">
        <v>373</v>
      </c>
      <c r="Q283" s="429" t="s">
        <v>1813</v>
      </c>
      <c r="R283" s="87"/>
      <c r="S283" s="545">
        <v>29</v>
      </c>
      <c r="T283" s="274">
        <v>13.6</v>
      </c>
    </row>
    <row r="284" s="236" customFormat="1" ht="36" spans="1:20">
      <c r="A284" s="88">
        <v>2</v>
      </c>
      <c r="B284" s="350" t="s">
        <v>1814</v>
      </c>
      <c r="C284" s="431" t="s">
        <v>1808</v>
      </c>
      <c r="D284" s="90" t="s">
        <v>1815</v>
      </c>
      <c r="E284" s="90" t="s">
        <v>1816</v>
      </c>
      <c r="F284" s="429" t="s">
        <v>1810</v>
      </c>
      <c r="G284" s="274">
        <v>17.5</v>
      </c>
      <c r="H284" s="274">
        <v>0</v>
      </c>
      <c r="I284" s="274">
        <v>0</v>
      </c>
      <c r="J284" s="274"/>
      <c r="K284" s="87"/>
      <c r="L284" s="87"/>
      <c r="M284" s="292" t="s">
        <v>1817</v>
      </c>
      <c r="N284" s="429" t="s">
        <v>1812</v>
      </c>
      <c r="O284" s="294"/>
      <c r="P284" s="429" t="s">
        <v>373</v>
      </c>
      <c r="Q284" s="429" t="s">
        <v>1736</v>
      </c>
      <c r="R284" s="294"/>
      <c r="S284" s="545">
        <v>12</v>
      </c>
      <c r="T284" s="274">
        <v>5.5</v>
      </c>
    </row>
    <row r="285" s="236" customFormat="1" ht="36" spans="1:20">
      <c r="A285" s="431">
        <v>3</v>
      </c>
      <c r="B285" s="350" t="s">
        <v>1818</v>
      </c>
      <c r="C285" s="431" t="s">
        <v>1808</v>
      </c>
      <c r="D285" s="90" t="s">
        <v>1778</v>
      </c>
      <c r="E285" s="90" t="s">
        <v>1819</v>
      </c>
      <c r="F285" s="429" t="s">
        <v>1810</v>
      </c>
      <c r="G285" s="274">
        <v>184.71</v>
      </c>
      <c r="H285" s="274">
        <v>0</v>
      </c>
      <c r="I285" s="274">
        <v>0</v>
      </c>
      <c r="J285" s="274"/>
      <c r="K285" s="87"/>
      <c r="L285" s="87"/>
      <c r="M285" s="292" t="s">
        <v>1820</v>
      </c>
      <c r="N285" s="429" t="s">
        <v>1812</v>
      </c>
      <c r="O285" s="302"/>
      <c r="P285" s="429" t="s">
        <v>373</v>
      </c>
      <c r="Q285" s="302" t="s">
        <v>1821</v>
      </c>
      <c r="R285" s="302"/>
      <c r="S285" s="545">
        <v>129</v>
      </c>
      <c r="T285" s="274">
        <f t="shared" ref="T285:T287" si="45">J285-S285</f>
        <v>-129</v>
      </c>
    </row>
    <row r="286" s="236" customFormat="1" ht="60" spans="1:20">
      <c r="A286" s="431">
        <v>4</v>
      </c>
      <c r="B286" s="350" t="s">
        <v>1822</v>
      </c>
      <c r="C286" s="431" t="s">
        <v>1808</v>
      </c>
      <c r="D286" s="90" t="s">
        <v>1823</v>
      </c>
      <c r="E286" s="90"/>
      <c r="F286" s="90"/>
      <c r="G286" s="274">
        <v>126</v>
      </c>
      <c r="H286" s="274">
        <v>0</v>
      </c>
      <c r="I286" s="274">
        <v>0</v>
      </c>
      <c r="J286" s="274"/>
      <c r="K286" s="87"/>
      <c r="L286" s="87"/>
      <c r="M286" s="292" t="s">
        <v>1824</v>
      </c>
      <c r="N286" s="302" t="s">
        <v>1825</v>
      </c>
      <c r="O286" s="302"/>
      <c r="P286" s="429" t="s">
        <v>373</v>
      </c>
      <c r="Q286" s="294" t="s">
        <v>1024</v>
      </c>
      <c r="R286" s="302"/>
      <c r="S286" s="545">
        <v>88</v>
      </c>
      <c r="T286" s="274">
        <f t="shared" si="45"/>
        <v>-88</v>
      </c>
    </row>
    <row r="287" s="236" customFormat="1" ht="48" spans="1:20">
      <c r="A287" s="88">
        <v>5</v>
      </c>
      <c r="B287" s="350" t="s">
        <v>1826</v>
      </c>
      <c r="C287" s="431" t="s">
        <v>1808</v>
      </c>
      <c r="D287" s="90" t="s">
        <v>1718</v>
      </c>
      <c r="E287" s="90" t="s">
        <v>1827</v>
      </c>
      <c r="F287" s="90" t="s">
        <v>1810</v>
      </c>
      <c r="G287" s="274">
        <v>61.81</v>
      </c>
      <c r="H287" s="274">
        <v>0</v>
      </c>
      <c r="I287" s="274">
        <v>0</v>
      </c>
      <c r="J287" s="274"/>
      <c r="K287" s="87"/>
      <c r="L287" s="87"/>
      <c r="M287" s="292" t="s">
        <v>1828</v>
      </c>
      <c r="N287" s="302" t="s">
        <v>1812</v>
      </c>
      <c r="O287" s="302"/>
      <c r="P287" s="429" t="s">
        <v>373</v>
      </c>
      <c r="Q287" s="302" t="s">
        <v>1829</v>
      </c>
      <c r="R287" s="302"/>
      <c r="S287" s="545">
        <v>43</v>
      </c>
      <c r="T287" s="274">
        <f t="shared" si="45"/>
        <v>-43</v>
      </c>
    </row>
    <row r="288" s="236" customFormat="1" ht="36" spans="1:20">
      <c r="A288" s="431">
        <v>6</v>
      </c>
      <c r="B288" s="430" t="s">
        <v>1830</v>
      </c>
      <c r="C288" s="431" t="s">
        <v>555</v>
      </c>
      <c r="D288" s="431" t="s">
        <v>1778</v>
      </c>
      <c r="E288" s="431" t="s">
        <v>1831</v>
      </c>
      <c r="F288" s="429" t="s">
        <v>1832</v>
      </c>
      <c r="G288" s="274">
        <v>57.32</v>
      </c>
      <c r="H288" s="274">
        <v>0</v>
      </c>
      <c r="I288" s="274">
        <v>0</v>
      </c>
      <c r="J288" s="274">
        <v>57.32</v>
      </c>
      <c r="M288" s="430" t="s">
        <v>1833</v>
      </c>
      <c r="N288" s="429" t="s">
        <v>1834</v>
      </c>
      <c r="O288" s="431">
        <v>2022.06</v>
      </c>
      <c r="P288" s="429" t="s">
        <v>373</v>
      </c>
      <c r="Q288" s="429" t="s">
        <v>1835</v>
      </c>
      <c r="R288" s="87"/>
      <c r="S288" s="274">
        <v>40</v>
      </c>
      <c r="T288" s="274">
        <v>17.32</v>
      </c>
    </row>
    <row r="289" s="236" customFormat="1" ht="48" spans="1:20">
      <c r="A289" s="431">
        <v>7</v>
      </c>
      <c r="B289" s="430" t="s">
        <v>1836</v>
      </c>
      <c r="C289" s="431" t="s">
        <v>555</v>
      </c>
      <c r="D289" s="431" t="s">
        <v>1837</v>
      </c>
      <c r="E289" s="431" t="s">
        <v>1838</v>
      </c>
      <c r="F289" s="429" t="s">
        <v>1832</v>
      </c>
      <c r="G289" s="274">
        <v>35.21</v>
      </c>
      <c r="H289" s="274">
        <v>0</v>
      </c>
      <c r="I289" s="274">
        <v>0</v>
      </c>
      <c r="J289" s="274">
        <v>35.21</v>
      </c>
      <c r="M289" s="430" t="s">
        <v>1839</v>
      </c>
      <c r="N289" s="429" t="s">
        <v>1840</v>
      </c>
      <c r="O289" s="431">
        <v>2022.06</v>
      </c>
      <c r="P289" s="429" t="s">
        <v>373</v>
      </c>
      <c r="Q289" s="429" t="s">
        <v>1841</v>
      </c>
      <c r="R289" s="87"/>
      <c r="S289" s="274">
        <v>24</v>
      </c>
      <c r="T289" s="274">
        <v>11.21</v>
      </c>
    </row>
    <row r="290" s="236" customFormat="1" ht="60" spans="1:20">
      <c r="A290" s="88">
        <v>8</v>
      </c>
      <c r="B290" s="430" t="s">
        <v>1842</v>
      </c>
      <c r="C290" s="431" t="s">
        <v>555</v>
      </c>
      <c r="D290" s="431" t="s">
        <v>1837</v>
      </c>
      <c r="E290" s="431" t="s">
        <v>1838</v>
      </c>
      <c r="F290" s="429" t="s">
        <v>1832</v>
      </c>
      <c r="G290" s="274">
        <v>30.32</v>
      </c>
      <c r="H290" s="274">
        <v>0</v>
      </c>
      <c r="I290" s="274">
        <v>0</v>
      </c>
      <c r="J290" s="274">
        <v>30.32</v>
      </c>
      <c r="M290" s="430" t="s">
        <v>1843</v>
      </c>
      <c r="N290" s="429" t="s">
        <v>1150</v>
      </c>
      <c r="O290" s="431">
        <v>2022.06</v>
      </c>
      <c r="P290" s="429" t="s">
        <v>373</v>
      </c>
      <c r="Q290" s="429" t="s">
        <v>1844</v>
      </c>
      <c r="R290" s="87"/>
      <c r="S290" s="274">
        <v>21</v>
      </c>
      <c r="T290" s="274">
        <v>9.32</v>
      </c>
    </row>
    <row r="291" s="236" customFormat="1" ht="48" spans="1:20">
      <c r="A291" s="431">
        <v>9</v>
      </c>
      <c r="B291" s="430" t="s">
        <v>1845</v>
      </c>
      <c r="C291" s="431" t="s">
        <v>555</v>
      </c>
      <c r="D291" s="431" t="s">
        <v>749</v>
      </c>
      <c r="E291" s="431" t="s">
        <v>1846</v>
      </c>
      <c r="F291" s="429" t="s">
        <v>1847</v>
      </c>
      <c r="G291" s="274">
        <v>198.14</v>
      </c>
      <c r="H291" s="274">
        <v>0</v>
      </c>
      <c r="I291" s="274">
        <v>0</v>
      </c>
      <c r="J291" s="274">
        <v>198.14</v>
      </c>
      <c r="M291" s="430" t="s">
        <v>1848</v>
      </c>
      <c r="N291" s="429" t="s">
        <v>1849</v>
      </c>
      <c r="O291" s="431">
        <v>2022.06</v>
      </c>
      <c r="P291" s="429" t="s">
        <v>373</v>
      </c>
      <c r="Q291" s="429" t="s">
        <v>1850</v>
      </c>
      <c r="R291" s="87"/>
      <c r="S291" s="274">
        <v>138</v>
      </c>
      <c r="T291" s="274">
        <v>60.14</v>
      </c>
    </row>
    <row r="292" s="236" customFormat="1" ht="36" spans="1:20">
      <c r="A292" s="431">
        <v>10</v>
      </c>
      <c r="B292" s="430" t="s">
        <v>1851</v>
      </c>
      <c r="C292" s="431" t="s">
        <v>555</v>
      </c>
      <c r="D292" s="431" t="s">
        <v>749</v>
      </c>
      <c r="E292" s="431" t="s">
        <v>1785</v>
      </c>
      <c r="F292" s="429" t="s">
        <v>1832</v>
      </c>
      <c r="G292" s="274">
        <v>37.99</v>
      </c>
      <c r="H292" s="274">
        <v>0</v>
      </c>
      <c r="I292" s="274">
        <v>0</v>
      </c>
      <c r="J292" s="274">
        <v>37.99</v>
      </c>
      <c r="M292" s="430" t="s">
        <v>1852</v>
      </c>
      <c r="N292" s="429" t="s">
        <v>1775</v>
      </c>
      <c r="O292" s="431">
        <v>2022.06</v>
      </c>
      <c r="P292" s="429" t="s">
        <v>373</v>
      </c>
      <c r="Q292" s="429" t="s">
        <v>1853</v>
      </c>
      <c r="R292" s="87"/>
      <c r="S292" s="274">
        <v>26</v>
      </c>
      <c r="T292" s="274">
        <v>11.99</v>
      </c>
    </row>
    <row r="293" s="236" customFormat="1" ht="48" spans="1:20">
      <c r="A293" s="88">
        <v>11</v>
      </c>
      <c r="B293" s="350" t="s">
        <v>1854</v>
      </c>
      <c r="C293" s="431" t="s">
        <v>555</v>
      </c>
      <c r="D293" s="90" t="s">
        <v>1778</v>
      </c>
      <c r="E293" s="90" t="s">
        <v>1779</v>
      </c>
      <c r="F293" s="429" t="s">
        <v>1855</v>
      </c>
      <c r="G293" s="274">
        <v>20.06</v>
      </c>
      <c r="H293" s="274">
        <v>0</v>
      </c>
      <c r="I293" s="274">
        <v>0</v>
      </c>
      <c r="J293" s="274">
        <v>20.06</v>
      </c>
      <c r="M293" s="448" t="s">
        <v>1856</v>
      </c>
      <c r="N293" s="429" t="s">
        <v>1128</v>
      </c>
      <c r="O293" s="294">
        <v>2022.06</v>
      </c>
      <c r="P293" s="429" t="s">
        <v>373</v>
      </c>
      <c r="Q293" s="429" t="s">
        <v>1857</v>
      </c>
      <c r="R293" s="294"/>
      <c r="S293" s="274">
        <v>14</v>
      </c>
      <c r="T293" s="274">
        <v>6.06</v>
      </c>
    </row>
    <row r="294" s="236" customFormat="1" ht="48" spans="1:20">
      <c r="A294" s="431">
        <v>12</v>
      </c>
      <c r="B294" s="350" t="s">
        <v>1858</v>
      </c>
      <c r="C294" s="431" t="s">
        <v>1859</v>
      </c>
      <c r="D294" s="90" t="s">
        <v>1739</v>
      </c>
      <c r="E294" s="90" t="s">
        <v>1860</v>
      </c>
      <c r="F294" s="429" t="s">
        <v>1861</v>
      </c>
      <c r="G294" s="274">
        <v>6</v>
      </c>
      <c r="H294" s="274">
        <v>0</v>
      </c>
      <c r="I294" s="274">
        <v>0</v>
      </c>
      <c r="J294" s="274"/>
      <c r="K294" s="87"/>
      <c r="L294" s="87"/>
      <c r="M294" s="448" t="s">
        <v>1862</v>
      </c>
      <c r="N294" s="429" t="s">
        <v>1863</v>
      </c>
      <c r="O294" s="294"/>
      <c r="P294" s="429" t="s">
        <v>373</v>
      </c>
      <c r="Q294" s="294" t="s">
        <v>1024</v>
      </c>
      <c r="R294" s="294"/>
      <c r="S294" s="545">
        <v>6</v>
      </c>
      <c r="T294" s="274">
        <v>0</v>
      </c>
    </row>
    <row r="295" s="236" customFormat="1" ht="48" spans="1:20">
      <c r="A295" s="431">
        <v>13</v>
      </c>
      <c r="B295" s="350" t="s">
        <v>1864</v>
      </c>
      <c r="C295" s="431" t="s">
        <v>1859</v>
      </c>
      <c r="D295" s="90" t="s">
        <v>1815</v>
      </c>
      <c r="E295" s="90" t="s">
        <v>1865</v>
      </c>
      <c r="F295" s="429" t="s">
        <v>1861</v>
      </c>
      <c r="G295" s="274">
        <v>6</v>
      </c>
      <c r="H295" s="274">
        <v>0</v>
      </c>
      <c r="I295" s="274">
        <v>0</v>
      </c>
      <c r="J295" s="274"/>
      <c r="K295" s="87"/>
      <c r="L295" s="87"/>
      <c r="M295" s="448" t="s">
        <v>1866</v>
      </c>
      <c r="N295" s="429" t="s">
        <v>1863</v>
      </c>
      <c r="O295" s="294"/>
      <c r="P295" s="429" t="s">
        <v>373</v>
      </c>
      <c r="Q295" s="294" t="s">
        <v>1024</v>
      </c>
      <c r="R295" s="294"/>
      <c r="S295" s="545">
        <v>6</v>
      </c>
      <c r="T295" s="274">
        <v>0</v>
      </c>
    </row>
    <row r="296" s="236" customFormat="1" ht="48" spans="1:20">
      <c r="A296" s="88">
        <v>14</v>
      </c>
      <c r="B296" s="350" t="s">
        <v>1867</v>
      </c>
      <c r="C296" s="431" t="s">
        <v>1859</v>
      </c>
      <c r="D296" s="90" t="s">
        <v>1815</v>
      </c>
      <c r="E296" s="90" t="s">
        <v>1868</v>
      </c>
      <c r="F296" s="429" t="s">
        <v>1861</v>
      </c>
      <c r="G296" s="274">
        <v>5</v>
      </c>
      <c r="H296" s="274">
        <v>0</v>
      </c>
      <c r="I296" s="274">
        <v>0</v>
      </c>
      <c r="J296" s="274"/>
      <c r="K296" s="87"/>
      <c r="L296" s="87"/>
      <c r="M296" s="448" t="s">
        <v>1869</v>
      </c>
      <c r="N296" s="429" t="s">
        <v>1870</v>
      </c>
      <c r="O296" s="294"/>
      <c r="P296" s="429" t="s">
        <v>373</v>
      </c>
      <c r="Q296" s="294" t="s">
        <v>1024</v>
      </c>
      <c r="R296" s="294"/>
      <c r="S296" s="545">
        <v>6</v>
      </c>
      <c r="T296" s="274">
        <v>0</v>
      </c>
    </row>
    <row r="297" s="236" customFormat="1" ht="48" spans="1:20">
      <c r="A297" s="431">
        <v>15</v>
      </c>
      <c r="B297" s="350" t="s">
        <v>1871</v>
      </c>
      <c r="C297" s="431" t="s">
        <v>1859</v>
      </c>
      <c r="D297" s="90" t="s">
        <v>757</v>
      </c>
      <c r="E297" s="90" t="s">
        <v>758</v>
      </c>
      <c r="F297" s="429" t="s">
        <v>1861</v>
      </c>
      <c r="G297" s="274">
        <v>85</v>
      </c>
      <c r="H297" s="274">
        <v>0</v>
      </c>
      <c r="I297" s="274">
        <v>0</v>
      </c>
      <c r="J297" s="274"/>
      <c r="K297" s="87"/>
      <c r="L297" s="87"/>
      <c r="M297" s="448" t="s">
        <v>1872</v>
      </c>
      <c r="N297" s="429" t="s">
        <v>1873</v>
      </c>
      <c r="O297" s="294"/>
      <c r="P297" s="429" t="s">
        <v>373</v>
      </c>
      <c r="Q297" s="294" t="s">
        <v>1024</v>
      </c>
      <c r="R297" s="294"/>
      <c r="S297" s="545">
        <v>59.5</v>
      </c>
      <c r="T297" s="274">
        <v>25.5</v>
      </c>
    </row>
    <row r="298" s="236" customFormat="1" ht="48" spans="1:20">
      <c r="A298" s="431">
        <v>16</v>
      </c>
      <c r="B298" s="350" t="s">
        <v>1874</v>
      </c>
      <c r="C298" s="431" t="s">
        <v>1859</v>
      </c>
      <c r="D298" s="90" t="s">
        <v>1702</v>
      </c>
      <c r="E298" s="90" t="s">
        <v>1875</v>
      </c>
      <c r="F298" s="429" t="s">
        <v>1861</v>
      </c>
      <c r="G298" s="274">
        <v>85</v>
      </c>
      <c r="H298" s="274">
        <v>0</v>
      </c>
      <c r="I298" s="274">
        <v>0</v>
      </c>
      <c r="J298" s="274"/>
      <c r="K298" s="87"/>
      <c r="L298" s="87"/>
      <c r="M298" s="448" t="s">
        <v>1876</v>
      </c>
      <c r="N298" s="429" t="s">
        <v>1877</v>
      </c>
      <c r="O298" s="294"/>
      <c r="P298" s="429" t="s">
        <v>373</v>
      </c>
      <c r="Q298" s="294" t="s">
        <v>1024</v>
      </c>
      <c r="R298" s="294"/>
      <c r="S298" s="545">
        <v>59.5</v>
      </c>
      <c r="T298" s="274">
        <v>25.5</v>
      </c>
    </row>
    <row r="299" s="236" customFormat="1" ht="48" spans="1:20">
      <c r="A299" s="88">
        <v>17</v>
      </c>
      <c r="B299" s="350" t="s">
        <v>1878</v>
      </c>
      <c r="C299" s="431" t="s">
        <v>1859</v>
      </c>
      <c r="D299" s="90" t="s">
        <v>771</v>
      </c>
      <c r="E299" s="90" t="s">
        <v>1879</v>
      </c>
      <c r="F299" s="429" t="s">
        <v>1861</v>
      </c>
      <c r="G299" s="274">
        <v>85</v>
      </c>
      <c r="H299" s="274">
        <v>0</v>
      </c>
      <c r="I299" s="274">
        <v>0</v>
      </c>
      <c r="J299" s="274"/>
      <c r="K299" s="87"/>
      <c r="L299" s="87"/>
      <c r="M299" s="448" t="s">
        <v>1880</v>
      </c>
      <c r="N299" s="429" t="s">
        <v>1881</v>
      </c>
      <c r="O299" s="294"/>
      <c r="P299" s="429" t="s">
        <v>373</v>
      </c>
      <c r="Q299" s="294" t="s">
        <v>1024</v>
      </c>
      <c r="R299" s="294"/>
      <c r="S299" s="545">
        <v>59.5</v>
      </c>
      <c r="T299" s="274">
        <v>25.5</v>
      </c>
    </row>
    <row r="300" s="236" customFormat="1" ht="108" spans="1:20">
      <c r="A300" s="431">
        <v>18</v>
      </c>
      <c r="B300" s="350" t="s">
        <v>1882</v>
      </c>
      <c r="C300" s="431" t="s">
        <v>1859</v>
      </c>
      <c r="D300" s="90" t="s">
        <v>88</v>
      </c>
      <c r="E300" s="90"/>
      <c r="F300" s="429" t="s">
        <v>1861</v>
      </c>
      <c r="G300" s="274">
        <v>26</v>
      </c>
      <c r="H300" s="274">
        <v>0</v>
      </c>
      <c r="I300" s="274">
        <v>0</v>
      </c>
      <c r="J300" s="274"/>
      <c r="K300" s="87"/>
      <c r="L300" s="87"/>
      <c r="M300" s="448" t="s">
        <v>1883</v>
      </c>
      <c r="N300" s="429" t="s">
        <v>1884</v>
      </c>
      <c r="O300" s="294"/>
      <c r="P300" s="429" t="s">
        <v>373</v>
      </c>
      <c r="Q300" s="294" t="s">
        <v>1024</v>
      </c>
      <c r="R300" s="294"/>
      <c r="S300" s="545">
        <v>26.6</v>
      </c>
      <c r="T300" s="274">
        <v>11.4</v>
      </c>
    </row>
    <row r="301" s="243" customFormat="1" ht="72" spans="1:20">
      <c r="A301" s="431">
        <v>19</v>
      </c>
      <c r="B301" s="350" t="s">
        <v>1885</v>
      </c>
      <c r="C301" s="89" t="s">
        <v>841</v>
      </c>
      <c r="D301" s="90" t="s">
        <v>1886</v>
      </c>
      <c r="E301" s="90"/>
      <c r="F301" s="90"/>
      <c r="G301" s="274">
        <v>2982.53</v>
      </c>
      <c r="H301" s="274">
        <v>0</v>
      </c>
      <c r="I301" s="274">
        <v>794</v>
      </c>
      <c r="J301" s="274"/>
      <c r="K301" s="444"/>
      <c r="L301" s="444"/>
      <c r="M301" s="292" t="s">
        <v>1887</v>
      </c>
      <c r="N301" s="302" t="s">
        <v>1888</v>
      </c>
      <c r="O301" s="302"/>
      <c r="P301" s="429" t="s">
        <v>373</v>
      </c>
      <c r="Q301" s="302" t="s">
        <v>1889</v>
      </c>
      <c r="R301" s="302"/>
      <c r="S301" s="533">
        <v>2188.53</v>
      </c>
      <c r="T301" s="274">
        <v>0</v>
      </c>
    </row>
    <row r="302" s="251" customFormat="1" spans="1:18">
      <c r="A302" s="48"/>
      <c r="B302" s="48" t="s">
        <v>782</v>
      </c>
      <c r="C302" s="48"/>
      <c r="D302" s="48"/>
      <c r="E302" s="48"/>
      <c r="F302" s="266"/>
      <c r="G302" s="128">
        <f t="shared" ref="G302:L302" si="46">G303+G310</f>
        <v>1881.67</v>
      </c>
      <c r="H302" s="128"/>
      <c r="I302" s="128"/>
      <c r="J302" s="128">
        <f t="shared" si="46"/>
        <v>1881.67</v>
      </c>
      <c r="K302" s="128">
        <f t="shared" si="46"/>
        <v>72.5</v>
      </c>
      <c r="L302" s="128">
        <f t="shared" si="46"/>
        <v>1142.27</v>
      </c>
      <c r="M302" s="48"/>
      <c r="N302" s="48"/>
      <c r="O302" s="266"/>
      <c r="P302" s="48"/>
      <c r="Q302" s="48"/>
      <c r="R302" s="48"/>
    </row>
    <row r="303" s="259" customFormat="1" ht="24" spans="1:18">
      <c r="A303" s="440" t="s">
        <v>16</v>
      </c>
      <c r="B303" s="36" t="s">
        <v>49</v>
      </c>
      <c r="C303" s="36"/>
      <c r="D303" s="36"/>
      <c r="E303" s="36"/>
      <c r="F303" s="36"/>
      <c r="G303" s="36">
        <v>1018.83</v>
      </c>
      <c r="H303" s="36"/>
      <c r="I303" s="36"/>
      <c r="J303" s="36">
        <v>1018.83</v>
      </c>
      <c r="K303" s="96">
        <f>SUM(K304:K309)</f>
        <v>44.5</v>
      </c>
      <c r="L303" s="96">
        <v>307.43</v>
      </c>
      <c r="M303" s="449"/>
      <c r="N303" s="449"/>
      <c r="O303" s="449"/>
      <c r="P303" s="449"/>
      <c r="Q303" s="449"/>
      <c r="R303" s="449"/>
    </row>
    <row r="304" s="238" customFormat="1" ht="60" spans="1:18">
      <c r="A304" s="87">
        <v>1</v>
      </c>
      <c r="B304" s="72" t="s">
        <v>783</v>
      </c>
      <c r="C304" s="71" t="s">
        <v>545</v>
      </c>
      <c r="D304" s="71" t="s">
        <v>784</v>
      </c>
      <c r="E304" s="441" t="s">
        <v>785</v>
      </c>
      <c r="F304" s="441" t="s">
        <v>1890</v>
      </c>
      <c r="G304" s="87">
        <v>32.17</v>
      </c>
      <c r="H304" s="87"/>
      <c r="I304" s="87"/>
      <c r="J304" s="107">
        <v>32.17</v>
      </c>
      <c r="K304" s="87">
        <v>22.5</v>
      </c>
      <c r="L304" s="87">
        <f>J304-K304</f>
        <v>9.67</v>
      </c>
      <c r="M304" s="452" t="s">
        <v>787</v>
      </c>
      <c r="N304" s="451" t="s">
        <v>1891</v>
      </c>
      <c r="O304" s="275" t="s">
        <v>1066</v>
      </c>
      <c r="P304" s="275" t="s">
        <v>1892</v>
      </c>
      <c r="Q304" s="275" t="s">
        <v>1893</v>
      </c>
      <c r="R304" s="275"/>
    </row>
    <row r="305" s="238" customFormat="1" ht="60" spans="1:18">
      <c r="A305" s="87">
        <v>2</v>
      </c>
      <c r="B305" s="72" t="s">
        <v>791</v>
      </c>
      <c r="C305" s="71" t="s">
        <v>545</v>
      </c>
      <c r="D305" s="441" t="s">
        <v>784</v>
      </c>
      <c r="E305" s="441" t="s">
        <v>792</v>
      </c>
      <c r="F305" s="441" t="s">
        <v>1894</v>
      </c>
      <c r="G305" s="87">
        <v>31.52</v>
      </c>
      <c r="H305" s="87"/>
      <c r="I305" s="87"/>
      <c r="J305" s="107">
        <v>31.52</v>
      </c>
      <c r="K305" s="87">
        <v>22</v>
      </c>
      <c r="L305" s="87">
        <f>J305-K305</f>
        <v>9.52</v>
      </c>
      <c r="M305" s="452" t="s">
        <v>794</v>
      </c>
      <c r="N305" s="451" t="s">
        <v>1895</v>
      </c>
      <c r="O305" s="275" t="s">
        <v>1066</v>
      </c>
      <c r="P305" s="275" t="s">
        <v>1892</v>
      </c>
      <c r="Q305" s="462" t="s">
        <v>1896</v>
      </c>
      <c r="R305" s="275"/>
    </row>
    <row r="306" s="238" customFormat="1" ht="60" spans="1:20">
      <c r="A306" s="87">
        <v>3</v>
      </c>
      <c r="B306" s="72" t="s">
        <v>1897</v>
      </c>
      <c r="C306" s="87" t="s">
        <v>545</v>
      </c>
      <c r="D306" s="87" t="s">
        <v>856</v>
      </c>
      <c r="E306" s="87" t="s">
        <v>1898</v>
      </c>
      <c r="F306" s="87" t="s">
        <v>1899</v>
      </c>
      <c r="G306" s="87">
        <v>26.11</v>
      </c>
      <c r="H306" s="87"/>
      <c r="I306" s="87"/>
      <c r="J306" s="107"/>
      <c r="K306" s="275"/>
      <c r="L306" s="275"/>
      <c r="M306" s="452" t="s">
        <v>1900</v>
      </c>
      <c r="N306" s="87" t="s">
        <v>1901</v>
      </c>
      <c r="O306" s="87" t="s">
        <v>1066</v>
      </c>
      <c r="P306" s="87" t="s">
        <v>1892</v>
      </c>
      <c r="Q306" s="87" t="s">
        <v>1902</v>
      </c>
      <c r="R306" s="275"/>
      <c r="S306" s="500">
        <v>18.3</v>
      </c>
      <c r="T306" s="87">
        <f>J306-S306</f>
        <v>-18.3</v>
      </c>
    </row>
    <row r="307" s="238" customFormat="1" ht="60" spans="1:20">
      <c r="A307" s="87">
        <v>4</v>
      </c>
      <c r="B307" s="72" t="s">
        <v>1903</v>
      </c>
      <c r="C307" s="71" t="s">
        <v>545</v>
      </c>
      <c r="D307" s="71" t="s">
        <v>1904</v>
      </c>
      <c r="E307" s="441" t="s">
        <v>1905</v>
      </c>
      <c r="F307" s="441" t="s">
        <v>1906</v>
      </c>
      <c r="G307" s="87">
        <v>773.87</v>
      </c>
      <c r="H307" s="87"/>
      <c r="I307" s="87"/>
      <c r="J307" s="107"/>
      <c r="K307" s="275"/>
      <c r="L307" s="275"/>
      <c r="M307" s="452" t="s">
        <v>1907</v>
      </c>
      <c r="N307" s="87" t="s">
        <v>1908</v>
      </c>
      <c r="O307" s="453"/>
      <c r="P307" s="87" t="s">
        <v>1892</v>
      </c>
      <c r="Q307" s="462" t="s">
        <v>1909</v>
      </c>
      <c r="R307" s="275"/>
      <c r="S307" s="500">
        <v>540</v>
      </c>
      <c r="T307" s="87">
        <f>J307-S307</f>
        <v>-540</v>
      </c>
    </row>
    <row r="308" s="238" customFormat="1" ht="60" spans="1:20">
      <c r="A308" s="87">
        <v>5</v>
      </c>
      <c r="B308" s="71" t="s">
        <v>1910</v>
      </c>
      <c r="C308" s="87" t="s">
        <v>545</v>
      </c>
      <c r="D308" s="71" t="s">
        <v>804</v>
      </c>
      <c r="E308" s="87" t="s">
        <v>1911</v>
      </c>
      <c r="F308" s="441" t="s">
        <v>1899</v>
      </c>
      <c r="G308" s="87">
        <v>80.48</v>
      </c>
      <c r="H308" s="87"/>
      <c r="I308" s="87"/>
      <c r="J308" s="107"/>
      <c r="K308" s="275"/>
      <c r="L308" s="275"/>
      <c r="M308" s="274" t="s">
        <v>1912</v>
      </c>
      <c r="N308" s="87" t="s">
        <v>1901</v>
      </c>
      <c r="O308" s="275"/>
      <c r="P308" s="87" t="s">
        <v>1892</v>
      </c>
      <c r="Q308" s="462" t="s">
        <v>1909</v>
      </c>
      <c r="R308" s="275"/>
      <c r="S308" s="500">
        <v>56.3</v>
      </c>
      <c r="T308" s="87">
        <f>J308-S308</f>
        <v>-56.3</v>
      </c>
    </row>
    <row r="309" s="238" customFormat="1" ht="60" spans="1:20">
      <c r="A309" s="87">
        <v>6</v>
      </c>
      <c r="B309" s="71" t="s">
        <v>1913</v>
      </c>
      <c r="C309" s="87" t="s">
        <v>545</v>
      </c>
      <c r="D309" s="71" t="s">
        <v>804</v>
      </c>
      <c r="E309" s="87" t="s">
        <v>1914</v>
      </c>
      <c r="F309" s="441" t="s">
        <v>1915</v>
      </c>
      <c r="G309" s="87">
        <v>74.68</v>
      </c>
      <c r="H309" s="87"/>
      <c r="I309" s="87"/>
      <c r="J309" s="107"/>
      <c r="K309" s="275"/>
      <c r="L309" s="275"/>
      <c r="M309" s="274" t="s">
        <v>1916</v>
      </c>
      <c r="N309" s="87" t="s">
        <v>1917</v>
      </c>
      <c r="O309" s="275"/>
      <c r="P309" s="87" t="s">
        <v>1892</v>
      </c>
      <c r="Q309" s="462" t="s">
        <v>1909</v>
      </c>
      <c r="R309" s="275"/>
      <c r="S309" s="500">
        <v>52.3</v>
      </c>
      <c r="T309" s="87">
        <f>J309-S309</f>
        <v>-52.3</v>
      </c>
    </row>
    <row r="310" s="260" customFormat="1" spans="1:18">
      <c r="A310" s="36" t="s">
        <v>38</v>
      </c>
      <c r="B310" s="35" t="s">
        <v>796</v>
      </c>
      <c r="C310" s="36"/>
      <c r="D310" s="442"/>
      <c r="E310" s="36"/>
      <c r="F310" s="36"/>
      <c r="G310" s="36">
        <v>862.84</v>
      </c>
      <c r="H310" s="36"/>
      <c r="I310" s="36"/>
      <c r="J310" s="36">
        <v>862.84</v>
      </c>
      <c r="K310" s="36">
        <f>SUM(K312:K329)</f>
        <v>28</v>
      </c>
      <c r="L310" s="36">
        <f>J310-K310</f>
        <v>834.84</v>
      </c>
      <c r="M310" s="544"/>
      <c r="N310" s="456"/>
      <c r="O310" s="456"/>
      <c r="P310" s="456"/>
      <c r="Q310" s="456"/>
      <c r="R310" s="456"/>
    </row>
    <row r="311" s="236" customFormat="1" ht="36" spans="1:18">
      <c r="A311" s="87">
        <v>1</v>
      </c>
      <c r="B311" s="87" t="s">
        <v>797</v>
      </c>
      <c r="C311" s="87" t="s">
        <v>555</v>
      </c>
      <c r="D311" s="87" t="s">
        <v>572</v>
      </c>
      <c r="E311" s="87"/>
      <c r="F311" s="87"/>
      <c r="G311" s="87">
        <v>15</v>
      </c>
      <c r="H311" s="87"/>
      <c r="I311" s="87"/>
      <c r="J311" s="87">
        <v>15</v>
      </c>
      <c r="K311" s="87">
        <v>11</v>
      </c>
      <c r="L311" s="87">
        <v>4</v>
      </c>
      <c r="M311" s="87" t="s">
        <v>573</v>
      </c>
      <c r="N311" s="87" t="s">
        <v>574</v>
      </c>
      <c r="O311" s="291">
        <v>44896</v>
      </c>
      <c r="P311" s="87" t="s">
        <v>1918</v>
      </c>
      <c r="Q311" s="87"/>
      <c r="R311" s="87"/>
    </row>
    <row r="312" s="238" customFormat="1" ht="60" spans="1:18">
      <c r="A312" s="271" t="s">
        <v>1388</v>
      </c>
      <c r="B312" s="89" t="s">
        <v>799</v>
      </c>
      <c r="C312" s="272" t="s">
        <v>545</v>
      </c>
      <c r="D312" s="90" t="s">
        <v>1919</v>
      </c>
      <c r="E312" s="90"/>
      <c r="F312" s="273" t="s">
        <v>582</v>
      </c>
      <c r="G312" s="274">
        <f>H312+I312+J312</f>
        <v>10</v>
      </c>
      <c r="H312" s="274">
        <v>0</v>
      </c>
      <c r="I312" s="274">
        <v>0</v>
      </c>
      <c r="J312" s="274">
        <v>10</v>
      </c>
      <c r="K312" s="274">
        <v>10</v>
      </c>
      <c r="L312" s="274">
        <v>0</v>
      </c>
      <c r="M312" s="292" t="s">
        <v>800</v>
      </c>
      <c r="N312" s="87" t="s">
        <v>922</v>
      </c>
      <c r="O312" s="291">
        <v>44896</v>
      </c>
      <c r="P312" s="294" t="s">
        <v>1892</v>
      </c>
      <c r="Q312" s="301" t="s">
        <v>1024</v>
      </c>
      <c r="R312" s="302"/>
    </row>
    <row r="313" s="477" customFormat="1" ht="66" customHeight="1" spans="1:18">
      <c r="A313" s="517">
        <v>1</v>
      </c>
      <c r="B313" s="517" t="s">
        <v>801</v>
      </c>
      <c r="C313" s="517" t="s">
        <v>577</v>
      </c>
      <c r="D313" s="517"/>
      <c r="E313" s="517"/>
      <c r="F313" s="517"/>
      <c r="G313" s="517">
        <v>10</v>
      </c>
      <c r="H313" s="517"/>
      <c r="I313" s="517"/>
      <c r="J313" s="517">
        <f>K313</f>
        <v>10</v>
      </c>
      <c r="K313" s="517">
        <v>10</v>
      </c>
      <c r="L313" s="517"/>
      <c r="M313" s="257" t="s">
        <v>578</v>
      </c>
      <c r="N313" s="517" t="s">
        <v>579</v>
      </c>
      <c r="O313" s="291">
        <v>44896</v>
      </c>
      <c r="P313" s="429" t="s">
        <v>788</v>
      </c>
      <c r="Q313" s="517"/>
      <c r="R313" s="547"/>
    </row>
    <row r="314" s="261" customFormat="1" ht="96" spans="1:18">
      <c r="A314" s="271" t="s">
        <v>1396</v>
      </c>
      <c r="B314" s="76" t="s">
        <v>802</v>
      </c>
      <c r="C314" s="76" t="s">
        <v>803</v>
      </c>
      <c r="D314" s="76" t="s">
        <v>804</v>
      </c>
      <c r="E314" s="76" t="s">
        <v>805</v>
      </c>
      <c r="F314" s="76" t="s">
        <v>1920</v>
      </c>
      <c r="G314" s="76">
        <v>33.37</v>
      </c>
      <c r="H314" s="76">
        <v>16</v>
      </c>
      <c r="I314" s="76">
        <v>6</v>
      </c>
      <c r="J314" s="76">
        <v>11</v>
      </c>
      <c r="K314" s="76">
        <v>8</v>
      </c>
      <c r="L314" s="76">
        <v>3</v>
      </c>
      <c r="M314" s="76" t="s">
        <v>1921</v>
      </c>
      <c r="N314" s="458"/>
      <c r="O314" s="291">
        <v>44896</v>
      </c>
      <c r="P314" s="87" t="s">
        <v>1892</v>
      </c>
      <c r="Q314" s="407" t="s">
        <v>1922</v>
      </c>
      <c r="R314" s="456"/>
    </row>
    <row r="315" s="243" customFormat="1" ht="60" spans="1:20">
      <c r="A315" s="271" t="s">
        <v>198</v>
      </c>
      <c r="B315" s="71" t="s">
        <v>1923</v>
      </c>
      <c r="C315" s="71" t="s">
        <v>545</v>
      </c>
      <c r="D315" s="441" t="s">
        <v>784</v>
      </c>
      <c r="E315" s="441" t="s">
        <v>1914</v>
      </c>
      <c r="F315" s="441" t="s">
        <v>1924</v>
      </c>
      <c r="G315" s="87">
        <v>59.66</v>
      </c>
      <c r="H315" s="87"/>
      <c r="I315" s="87"/>
      <c r="J315" s="87"/>
      <c r="K315" s="444"/>
      <c r="L315" s="444"/>
      <c r="M315" s="274" t="s">
        <v>1925</v>
      </c>
      <c r="N315" s="462" t="s">
        <v>1926</v>
      </c>
      <c r="O315" s="291">
        <v>44896</v>
      </c>
      <c r="P315" s="87" t="s">
        <v>1892</v>
      </c>
      <c r="Q315" s="107" t="s">
        <v>1927</v>
      </c>
      <c r="R315" s="107"/>
      <c r="S315" s="500">
        <v>41.8</v>
      </c>
      <c r="T315" s="87">
        <v>17.86</v>
      </c>
    </row>
    <row r="316" s="243" customFormat="1" ht="60" spans="1:20">
      <c r="A316" s="271" t="s">
        <v>1408</v>
      </c>
      <c r="B316" s="76" t="s">
        <v>1928</v>
      </c>
      <c r="C316" s="76" t="s">
        <v>545</v>
      </c>
      <c r="D316" s="76" t="s">
        <v>784</v>
      </c>
      <c r="E316" s="76" t="s">
        <v>1914</v>
      </c>
      <c r="F316" s="76" t="s">
        <v>1924</v>
      </c>
      <c r="G316" s="76">
        <v>17.1</v>
      </c>
      <c r="H316" s="76"/>
      <c r="I316" s="76"/>
      <c r="J316" s="76"/>
      <c r="K316" s="444"/>
      <c r="L316" s="444"/>
      <c r="M316" s="76" t="s">
        <v>1929</v>
      </c>
      <c r="N316" s="76" t="s">
        <v>1930</v>
      </c>
      <c r="O316" s="291">
        <v>44896</v>
      </c>
      <c r="P316" s="76" t="s">
        <v>1892</v>
      </c>
      <c r="Q316" s="76" t="s">
        <v>1931</v>
      </c>
      <c r="R316" s="76"/>
      <c r="S316" s="548">
        <v>12</v>
      </c>
      <c r="T316" s="76">
        <v>5.1</v>
      </c>
    </row>
    <row r="317" s="243" customFormat="1" ht="60" spans="1:20">
      <c r="A317" s="271" t="s">
        <v>1414</v>
      </c>
      <c r="B317" s="76" t="s">
        <v>1932</v>
      </c>
      <c r="C317" s="76" t="s">
        <v>545</v>
      </c>
      <c r="D317" s="76" t="s">
        <v>784</v>
      </c>
      <c r="E317" s="76" t="s">
        <v>1933</v>
      </c>
      <c r="F317" s="76" t="s">
        <v>1924</v>
      </c>
      <c r="G317" s="76">
        <v>77.85</v>
      </c>
      <c r="H317" s="76"/>
      <c r="I317" s="76"/>
      <c r="J317" s="76"/>
      <c r="K317" s="444"/>
      <c r="L317" s="444"/>
      <c r="M317" s="76" t="s">
        <v>1934</v>
      </c>
      <c r="N317" s="76" t="s">
        <v>1935</v>
      </c>
      <c r="O317" s="291">
        <v>44896</v>
      </c>
      <c r="P317" s="76" t="s">
        <v>1892</v>
      </c>
      <c r="Q317" s="76" t="s">
        <v>1936</v>
      </c>
      <c r="R317" s="76"/>
      <c r="S317" s="548">
        <v>54.5</v>
      </c>
      <c r="T317" s="76">
        <v>23.35</v>
      </c>
    </row>
    <row r="318" s="243" customFormat="1" ht="60" spans="1:20">
      <c r="A318" s="271" t="s">
        <v>1418</v>
      </c>
      <c r="B318" s="76" t="s">
        <v>1937</v>
      </c>
      <c r="C318" s="76" t="s">
        <v>545</v>
      </c>
      <c r="D318" s="76" t="s">
        <v>784</v>
      </c>
      <c r="E318" s="76" t="s">
        <v>1911</v>
      </c>
      <c r="F318" s="76"/>
      <c r="G318" s="76">
        <v>49.92</v>
      </c>
      <c r="H318" s="76"/>
      <c r="I318" s="76"/>
      <c r="J318" s="76"/>
      <c r="M318" s="76" t="s">
        <v>1938</v>
      </c>
      <c r="N318" s="76"/>
      <c r="O318" s="291">
        <v>44896</v>
      </c>
      <c r="P318" s="76" t="s">
        <v>1892</v>
      </c>
      <c r="Q318" s="76" t="s">
        <v>1939</v>
      </c>
      <c r="R318" s="76"/>
      <c r="S318" s="76">
        <v>34.94</v>
      </c>
      <c r="T318" s="76">
        <v>14.98</v>
      </c>
    </row>
    <row r="319" s="243" customFormat="1" ht="60" spans="1:20">
      <c r="A319" s="271" t="s">
        <v>1424</v>
      </c>
      <c r="B319" s="76" t="s">
        <v>1940</v>
      </c>
      <c r="C319" s="76" t="s">
        <v>545</v>
      </c>
      <c r="D319" s="76" t="s">
        <v>1904</v>
      </c>
      <c r="E319" s="76" t="s">
        <v>1941</v>
      </c>
      <c r="F319" s="76" t="s">
        <v>1942</v>
      </c>
      <c r="G319" s="76">
        <v>13.19</v>
      </c>
      <c r="H319" s="76"/>
      <c r="I319" s="76"/>
      <c r="J319" s="76"/>
      <c r="K319" s="444"/>
      <c r="L319" s="444"/>
      <c r="M319" s="76" t="s">
        <v>1943</v>
      </c>
      <c r="N319" s="76" t="s">
        <v>1944</v>
      </c>
      <c r="O319" s="291">
        <v>44896</v>
      </c>
      <c r="P319" s="76" t="s">
        <v>1892</v>
      </c>
      <c r="Q319" s="76" t="s">
        <v>1945</v>
      </c>
      <c r="R319" s="76"/>
      <c r="S319" s="548">
        <v>9.23</v>
      </c>
      <c r="T319" s="76">
        <v>3.96</v>
      </c>
    </row>
    <row r="320" s="243" customFormat="1" ht="60" spans="1:20">
      <c r="A320" s="271" t="s">
        <v>1428</v>
      </c>
      <c r="B320" s="76" t="s">
        <v>1946</v>
      </c>
      <c r="C320" s="76" t="s">
        <v>545</v>
      </c>
      <c r="D320" s="76" t="s">
        <v>1904</v>
      </c>
      <c r="E320" s="76" t="s">
        <v>1941</v>
      </c>
      <c r="F320" s="76" t="s">
        <v>1947</v>
      </c>
      <c r="G320" s="76">
        <v>3.75</v>
      </c>
      <c r="H320" s="76"/>
      <c r="I320" s="76"/>
      <c r="J320" s="76"/>
      <c r="K320" s="444"/>
      <c r="L320" s="444"/>
      <c r="M320" s="76" t="s">
        <v>1948</v>
      </c>
      <c r="N320" s="76" t="s">
        <v>1944</v>
      </c>
      <c r="O320" s="291">
        <v>44896</v>
      </c>
      <c r="P320" s="76" t="s">
        <v>1892</v>
      </c>
      <c r="Q320" s="76" t="s">
        <v>1949</v>
      </c>
      <c r="R320" s="76"/>
      <c r="S320" s="548">
        <v>2.63</v>
      </c>
      <c r="T320" s="76">
        <v>1.12</v>
      </c>
    </row>
    <row r="321" s="243" customFormat="1" ht="60" spans="1:20">
      <c r="A321" s="271" t="s">
        <v>1434</v>
      </c>
      <c r="B321" s="444" t="s">
        <v>1950</v>
      </c>
      <c r="C321" s="76" t="s">
        <v>545</v>
      </c>
      <c r="D321" s="76" t="s">
        <v>1904</v>
      </c>
      <c r="E321" s="444" t="s">
        <v>1951</v>
      </c>
      <c r="F321" s="76" t="s">
        <v>1952</v>
      </c>
      <c r="G321" s="76">
        <v>20</v>
      </c>
      <c r="H321" s="444"/>
      <c r="I321" s="444"/>
      <c r="J321" s="76"/>
      <c r="K321" s="444"/>
      <c r="L321" s="444"/>
      <c r="M321" s="444" t="s">
        <v>1953</v>
      </c>
      <c r="N321" s="444" t="s">
        <v>1954</v>
      </c>
      <c r="O321" s="291">
        <v>44896</v>
      </c>
      <c r="P321" s="76" t="s">
        <v>1892</v>
      </c>
      <c r="Q321" s="76" t="s">
        <v>1955</v>
      </c>
      <c r="R321" s="444"/>
      <c r="S321" s="548">
        <v>14</v>
      </c>
      <c r="T321" s="76">
        <v>6</v>
      </c>
    </row>
    <row r="322" s="243" customFormat="1" ht="60" spans="1:20">
      <c r="A322" s="271" t="s">
        <v>1440</v>
      </c>
      <c r="B322" s="444" t="s">
        <v>1956</v>
      </c>
      <c r="C322" s="76" t="s">
        <v>545</v>
      </c>
      <c r="D322" s="76" t="s">
        <v>1904</v>
      </c>
      <c r="E322" s="444" t="s">
        <v>1951</v>
      </c>
      <c r="F322" s="444"/>
      <c r="G322" s="76">
        <v>2.85</v>
      </c>
      <c r="H322" s="444"/>
      <c r="I322" s="444"/>
      <c r="J322" s="76"/>
      <c r="K322" s="444"/>
      <c r="L322" s="444"/>
      <c r="M322" s="444" t="s">
        <v>1957</v>
      </c>
      <c r="N322" s="444" t="s">
        <v>1958</v>
      </c>
      <c r="O322" s="291">
        <v>44896</v>
      </c>
      <c r="P322" s="76" t="s">
        <v>1892</v>
      </c>
      <c r="Q322" s="76" t="s">
        <v>1959</v>
      </c>
      <c r="R322" s="444"/>
      <c r="S322" s="548">
        <v>2</v>
      </c>
      <c r="T322" s="76">
        <v>0.85</v>
      </c>
    </row>
    <row r="323" s="243" customFormat="1" ht="60" spans="1:20">
      <c r="A323" s="271" t="s">
        <v>1444</v>
      </c>
      <c r="B323" s="444" t="s">
        <v>1960</v>
      </c>
      <c r="C323" s="76" t="s">
        <v>545</v>
      </c>
      <c r="D323" s="76" t="s">
        <v>1904</v>
      </c>
      <c r="E323" s="444" t="s">
        <v>1951</v>
      </c>
      <c r="F323" s="444" t="s">
        <v>1924</v>
      </c>
      <c r="G323" s="76">
        <v>17.03</v>
      </c>
      <c r="H323" s="444"/>
      <c r="I323" s="444"/>
      <c r="J323" s="76"/>
      <c r="K323" s="444"/>
      <c r="L323" s="444"/>
      <c r="M323" s="444" t="s">
        <v>1961</v>
      </c>
      <c r="N323" s="444" t="s">
        <v>1958</v>
      </c>
      <c r="O323" s="291">
        <v>44896</v>
      </c>
      <c r="P323" s="76" t="s">
        <v>1892</v>
      </c>
      <c r="Q323" s="76" t="s">
        <v>1962</v>
      </c>
      <c r="R323" s="444"/>
      <c r="S323" s="548">
        <v>12.93</v>
      </c>
      <c r="T323" s="76">
        <v>4.1</v>
      </c>
    </row>
    <row r="324" s="243" customFormat="1" ht="60" spans="1:20">
      <c r="A324" s="271" t="s">
        <v>1448</v>
      </c>
      <c r="B324" s="444" t="s">
        <v>1963</v>
      </c>
      <c r="C324" s="76" t="s">
        <v>545</v>
      </c>
      <c r="D324" s="76" t="s">
        <v>1904</v>
      </c>
      <c r="E324" s="444" t="s">
        <v>1951</v>
      </c>
      <c r="F324" s="444" t="s">
        <v>1964</v>
      </c>
      <c r="G324" s="76">
        <v>9.67</v>
      </c>
      <c r="H324" s="444"/>
      <c r="I324" s="444"/>
      <c r="J324" s="76"/>
      <c r="K324" s="444"/>
      <c r="L324" s="444"/>
      <c r="M324" s="444" t="s">
        <v>1965</v>
      </c>
      <c r="N324" s="444" t="s">
        <v>1966</v>
      </c>
      <c r="O324" s="291">
        <v>44896</v>
      </c>
      <c r="P324" s="76" t="s">
        <v>1892</v>
      </c>
      <c r="Q324" s="76" t="s">
        <v>1967</v>
      </c>
      <c r="R324" s="444"/>
      <c r="S324" s="548">
        <v>6.76</v>
      </c>
      <c r="T324" s="76">
        <v>2.91</v>
      </c>
    </row>
    <row r="325" s="243" customFormat="1" ht="60" spans="1:20">
      <c r="A325" s="271" t="s">
        <v>1453</v>
      </c>
      <c r="B325" s="444" t="s">
        <v>1968</v>
      </c>
      <c r="C325" s="444" t="s">
        <v>545</v>
      </c>
      <c r="D325" s="444" t="s">
        <v>1904</v>
      </c>
      <c r="E325" s="444" t="s">
        <v>1951</v>
      </c>
      <c r="F325" s="444" t="s">
        <v>1969</v>
      </c>
      <c r="G325" s="76">
        <v>5.24</v>
      </c>
      <c r="H325" s="444"/>
      <c r="I325" s="444"/>
      <c r="J325" s="76"/>
      <c r="K325" s="444"/>
      <c r="L325" s="444"/>
      <c r="M325" s="76" t="s">
        <v>1970</v>
      </c>
      <c r="N325" s="444" t="s">
        <v>1966</v>
      </c>
      <c r="O325" s="291">
        <v>44896</v>
      </c>
      <c r="P325" s="76" t="s">
        <v>1892</v>
      </c>
      <c r="Q325" s="76" t="s">
        <v>1971</v>
      </c>
      <c r="R325" s="444"/>
      <c r="S325" s="548">
        <v>3.67</v>
      </c>
      <c r="T325" s="76">
        <v>1.57</v>
      </c>
    </row>
    <row r="326" s="243" customFormat="1" ht="60" spans="1:20">
      <c r="A326" s="271" t="s">
        <v>1458</v>
      </c>
      <c r="B326" s="444" t="s">
        <v>1972</v>
      </c>
      <c r="C326" s="444" t="s">
        <v>545</v>
      </c>
      <c r="D326" s="444" t="s">
        <v>804</v>
      </c>
      <c r="E326" s="444"/>
      <c r="F326" s="444" t="s">
        <v>1973</v>
      </c>
      <c r="G326" s="76">
        <v>275.47</v>
      </c>
      <c r="H326" s="444"/>
      <c r="I326" s="444"/>
      <c r="J326" s="132"/>
      <c r="K326" s="444"/>
      <c r="L326" s="444"/>
      <c r="M326" s="444" t="s">
        <v>1974</v>
      </c>
      <c r="N326" s="444" t="s">
        <v>1975</v>
      </c>
      <c r="O326" s="291">
        <v>44896</v>
      </c>
      <c r="P326" s="76" t="s">
        <v>1892</v>
      </c>
      <c r="Q326" s="76" t="s">
        <v>1976</v>
      </c>
      <c r="R326" s="444"/>
      <c r="S326" s="548">
        <v>192.83</v>
      </c>
      <c r="T326" s="76">
        <v>82.64</v>
      </c>
    </row>
    <row r="327" s="243" customFormat="1" ht="60" spans="1:20">
      <c r="A327" s="271" t="s">
        <v>1463</v>
      </c>
      <c r="B327" s="444" t="s">
        <v>1977</v>
      </c>
      <c r="C327" s="444" t="s">
        <v>545</v>
      </c>
      <c r="D327" s="444" t="s">
        <v>804</v>
      </c>
      <c r="E327" s="444" t="s">
        <v>1978</v>
      </c>
      <c r="F327" s="444"/>
      <c r="G327" s="76">
        <v>106.04</v>
      </c>
      <c r="H327" s="444"/>
      <c r="I327" s="444"/>
      <c r="J327" s="76"/>
      <c r="M327" s="444" t="s">
        <v>1979</v>
      </c>
      <c r="N327" s="444" t="s">
        <v>1980</v>
      </c>
      <c r="O327" s="291">
        <v>44896</v>
      </c>
      <c r="P327" s="76" t="s">
        <v>1892</v>
      </c>
      <c r="Q327" s="76" t="s">
        <v>1981</v>
      </c>
      <c r="R327" s="444"/>
      <c r="S327" s="76">
        <v>74.22</v>
      </c>
      <c r="T327" s="76">
        <v>31.82</v>
      </c>
    </row>
    <row r="328" s="243" customFormat="1" ht="60" spans="1:20">
      <c r="A328" s="271" t="s">
        <v>1467</v>
      </c>
      <c r="B328" s="444" t="s">
        <v>1982</v>
      </c>
      <c r="C328" s="444" t="s">
        <v>545</v>
      </c>
      <c r="D328" s="444" t="s">
        <v>804</v>
      </c>
      <c r="E328" s="444" t="s">
        <v>1983</v>
      </c>
      <c r="F328" s="444"/>
      <c r="G328" s="76">
        <v>133.26</v>
      </c>
      <c r="H328" s="444"/>
      <c r="I328" s="444"/>
      <c r="J328" s="132"/>
      <c r="M328" s="444" t="s">
        <v>1984</v>
      </c>
      <c r="N328" s="444" t="s">
        <v>1985</v>
      </c>
      <c r="O328" s="291">
        <v>44896</v>
      </c>
      <c r="P328" s="76" t="s">
        <v>1892</v>
      </c>
      <c r="Q328" s="76" t="s">
        <v>1986</v>
      </c>
      <c r="R328" s="444"/>
      <c r="S328" s="76">
        <v>93.28</v>
      </c>
      <c r="T328" s="76">
        <v>39.98</v>
      </c>
    </row>
    <row r="329" s="243" customFormat="1" ht="60" spans="1:20">
      <c r="A329" s="271" t="s">
        <v>1472</v>
      </c>
      <c r="B329" s="444" t="s">
        <v>1987</v>
      </c>
      <c r="C329" s="444" t="s">
        <v>545</v>
      </c>
      <c r="D329" s="444" t="s">
        <v>784</v>
      </c>
      <c r="E329" s="444" t="s">
        <v>1988</v>
      </c>
      <c r="F329" s="444"/>
      <c r="G329" s="76">
        <v>71.81</v>
      </c>
      <c r="H329" s="444"/>
      <c r="I329" s="444"/>
      <c r="J329" s="76"/>
      <c r="K329" s="444"/>
      <c r="L329" s="444"/>
      <c r="M329" s="444" t="s">
        <v>1989</v>
      </c>
      <c r="N329" s="444" t="s">
        <v>1990</v>
      </c>
      <c r="O329" s="291">
        <v>44896</v>
      </c>
      <c r="P329" s="444" t="s">
        <v>1892</v>
      </c>
      <c r="Q329" s="444" t="s">
        <v>1909</v>
      </c>
      <c r="R329" s="444"/>
      <c r="S329" s="548">
        <v>50.3</v>
      </c>
      <c r="T329" s="76">
        <v>21.51</v>
      </c>
    </row>
    <row r="330" s="251" customFormat="1" spans="1:20">
      <c r="A330" s="549"/>
      <c r="B330" s="464" t="s">
        <v>809</v>
      </c>
      <c r="C330" s="464"/>
      <c r="D330" s="464"/>
      <c r="E330" s="464"/>
      <c r="F330" s="464"/>
      <c r="G330" s="75">
        <f t="shared" ref="G330:L330" si="47">G331</f>
        <v>5</v>
      </c>
      <c r="H330" s="75">
        <f t="shared" si="47"/>
        <v>0</v>
      </c>
      <c r="I330" s="75">
        <f t="shared" si="47"/>
        <v>0</v>
      </c>
      <c r="J330" s="75">
        <f t="shared" si="47"/>
        <v>5</v>
      </c>
      <c r="K330" s="75">
        <f t="shared" si="47"/>
        <v>5</v>
      </c>
      <c r="L330" s="75">
        <f t="shared" si="47"/>
        <v>0</v>
      </c>
      <c r="M330" s="464"/>
      <c r="N330" s="464"/>
      <c r="O330" s="464"/>
      <c r="P330" s="464"/>
      <c r="Q330" s="464"/>
      <c r="R330" s="464"/>
      <c r="S330" s="254"/>
      <c r="T330" s="254"/>
    </row>
    <row r="331" s="258" customFormat="1" ht="24" spans="1:18">
      <c r="A331" s="285" t="s">
        <v>16</v>
      </c>
      <c r="B331" s="439" t="s">
        <v>92</v>
      </c>
      <c r="C331" s="375"/>
      <c r="D331" s="373"/>
      <c r="E331" s="373"/>
      <c r="F331" s="373"/>
      <c r="G331" s="97">
        <f t="shared" ref="G331:L331" si="48">G332</f>
        <v>5</v>
      </c>
      <c r="H331" s="97">
        <f t="shared" si="48"/>
        <v>0</v>
      </c>
      <c r="I331" s="97">
        <f t="shared" si="48"/>
        <v>0</v>
      </c>
      <c r="J331" s="97">
        <f t="shared" si="48"/>
        <v>5</v>
      </c>
      <c r="K331" s="97">
        <f t="shared" si="48"/>
        <v>5</v>
      </c>
      <c r="L331" s="97">
        <f t="shared" si="48"/>
        <v>0</v>
      </c>
      <c r="M331" s="423"/>
      <c r="N331" s="36"/>
      <c r="O331" s="36"/>
      <c r="P331" s="36"/>
      <c r="Q331" s="36"/>
      <c r="R331" s="36"/>
    </row>
    <row r="332" s="477" customFormat="1" ht="66" customHeight="1" spans="1:18">
      <c r="A332" s="517">
        <v>1</v>
      </c>
      <c r="B332" s="517" t="s">
        <v>810</v>
      </c>
      <c r="C332" s="517" t="s">
        <v>577</v>
      </c>
      <c r="D332" s="517"/>
      <c r="E332" s="517"/>
      <c r="F332" s="517"/>
      <c r="G332" s="517">
        <v>5</v>
      </c>
      <c r="H332" s="517"/>
      <c r="I332" s="517"/>
      <c r="J332" s="517">
        <f>K332</f>
        <v>5</v>
      </c>
      <c r="K332" s="517">
        <v>5</v>
      </c>
      <c r="L332" s="517"/>
      <c r="M332" s="257" t="s">
        <v>578</v>
      </c>
      <c r="N332" s="517" t="s">
        <v>579</v>
      </c>
      <c r="O332" s="542">
        <v>44531</v>
      </c>
      <c r="P332" s="429" t="s">
        <v>811</v>
      </c>
      <c r="Q332" s="517"/>
      <c r="R332" s="547"/>
    </row>
    <row r="333" s="251" customFormat="1" spans="1:20">
      <c r="A333" s="549"/>
      <c r="B333" s="464" t="s">
        <v>812</v>
      </c>
      <c r="C333" s="464"/>
      <c r="D333" s="464"/>
      <c r="E333" s="464"/>
      <c r="F333" s="464"/>
      <c r="G333" s="75">
        <f t="shared" ref="G333:L333" si="49">G334</f>
        <v>10</v>
      </c>
      <c r="H333" s="75">
        <f t="shared" si="49"/>
        <v>0</v>
      </c>
      <c r="I333" s="75">
        <f t="shared" si="49"/>
        <v>0</v>
      </c>
      <c r="J333" s="75">
        <f t="shared" si="49"/>
        <v>10</v>
      </c>
      <c r="K333" s="75">
        <f t="shared" si="49"/>
        <v>10</v>
      </c>
      <c r="L333" s="75">
        <f t="shared" si="49"/>
        <v>0</v>
      </c>
      <c r="M333" s="464"/>
      <c r="N333" s="464"/>
      <c r="O333" s="464"/>
      <c r="P333" s="464"/>
      <c r="Q333" s="464"/>
      <c r="R333" s="464"/>
      <c r="S333" s="254"/>
      <c r="T333" s="254"/>
    </row>
    <row r="334" s="258" customFormat="1" ht="24" spans="1:18">
      <c r="A334" s="285" t="s">
        <v>16</v>
      </c>
      <c r="B334" s="439" t="s">
        <v>92</v>
      </c>
      <c r="C334" s="375"/>
      <c r="D334" s="373"/>
      <c r="E334" s="373"/>
      <c r="F334" s="373"/>
      <c r="G334" s="97">
        <f t="shared" ref="G334:L334" si="50">G335</f>
        <v>10</v>
      </c>
      <c r="H334" s="97">
        <f t="shared" si="50"/>
        <v>0</v>
      </c>
      <c r="I334" s="97">
        <f t="shared" si="50"/>
        <v>0</v>
      </c>
      <c r="J334" s="97">
        <f t="shared" si="50"/>
        <v>10</v>
      </c>
      <c r="K334" s="97">
        <f t="shared" si="50"/>
        <v>10</v>
      </c>
      <c r="L334" s="97">
        <f t="shared" si="50"/>
        <v>0</v>
      </c>
      <c r="M334" s="423"/>
      <c r="N334" s="36"/>
      <c r="O334" s="36"/>
      <c r="P334" s="36"/>
      <c r="Q334" s="36"/>
      <c r="R334" s="36"/>
    </row>
    <row r="335" s="477" customFormat="1" ht="55" customHeight="1" spans="1:18">
      <c r="A335" s="517">
        <v>1</v>
      </c>
      <c r="B335" s="517" t="s">
        <v>813</v>
      </c>
      <c r="C335" s="517" t="s">
        <v>577</v>
      </c>
      <c r="D335" s="517"/>
      <c r="E335" s="517"/>
      <c r="F335" s="517"/>
      <c r="G335" s="517">
        <v>10</v>
      </c>
      <c r="H335" s="517"/>
      <c r="I335" s="517"/>
      <c r="J335" s="517">
        <f>K335</f>
        <v>10</v>
      </c>
      <c r="K335" s="517">
        <v>10</v>
      </c>
      <c r="L335" s="517"/>
      <c r="M335" s="257" t="s">
        <v>578</v>
      </c>
      <c r="N335" s="517" t="s">
        <v>579</v>
      </c>
      <c r="O335" s="542">
        <v>44531</v>
      </c>
      <c r="P335" s="429" t="s">
        <v>814</v>
      </c>
      <c r="Q335" s="517"/>
      <c r="R335" s="547"/>
    </row>
    <row r="336" s="262" customFormat="1" spans="1:18">
      <c r="A336" s="75"/>
      <c r="B336" s="464" t="s">
        <v>98</v>
      </c>
      <c r="C336" s="464"/>
      <c r="D336" s="464"/>
      <c r="E336" s="464"/>
      <c r="F336" s="464"/>
      <c r="G336" s="75">
        <f t="shared" ref="G336:L336" si="51">SUM(G337+G343+G351)</f>
        <v>35036.19</v>
      </c>
      <c r="H336" s="75">
        <f t="shared" si="51"/>
        <v>3301</v>
      </c>
      <c r="I336" s="75">
        <f t="shared" si="51"/>
        <v>0</v>
      </c>
      <c r="J336" s="75">
        <f t="shared" si="51"/>
        <v>3278.58</v>
      </c>
      <c r="K336" s="75">
        <f t="shared" si="51"/>
        <v>1987.95</v>
      </c>
      <c r="L336" s="75">
        <f t="shared" si="51"/>
        <v>0</v>
      </c>
      <c r="M336" s="464"/>
      <c r="N336" s="464"/>
      <c r="O336" s="464"/>
      <c r="P336" s="464"/>
      <c r="Q336" s="464"/>
      <c r="R336" s="464"/>
    </row>
    <row r="337" s="236" customFormat="1" ht="24" spans="1:18">
      <c r="A337" s="88" t="s">
        <v>16</v>
      </c>
      <c r="B337" s="140" t="s">
        <v>49</v>
      </c>
      <c r="C337" s="140"/>
      <c r="D337" s="90"/>
      <c r="E337" s="90"/>
      <c r="F337" s="90"/>
      <c r="G337" s="90">
        <f t="shared" ref="G337:L337" si="52">SUM(G338:G342)</f>
        <v>27557.18</v>
      </c>
      <c r="H337" s="90">
        <f t="shared" si="52"/>
        <v>2950</v>
      </c>
      <c r="I337" s="90">
        <f t="shared" si="52"/>
        <v>0</v>
      </c>
      <c r="J337" s="90">
        <f t="shared" si="52"/>
        <v>733</v>
      </c>
      <c r="K337" s="90">
        <f t="shared" si="52"/>
        <v>733</v>
      </c>
      <c r="L337" s="90">
        <f t="shared" si="52"/>
        <v>0</v>
      </c>
      <c r="M337" s="87"/>
      <c r="N337" s="87"/>
      <c r="O337" s="87"/>
      <c r="P337" s="87"/>
      <c r="Q337" s="87"/>
      <c r="R337" s="87"/>
    </row>
    <row r="338" s="236" customFormat="1" ht="60" spans="1:18">
      <c r="A338" s="88">
        <v>1</v>
      </c>
      <c r="B338" s="87" t="s">
        <v>815</v>
      </c>
      <c r="C338" s="87" t="s">
        <v>611</v>
      </c>
      <c r="D338" s="87" t="s">
        <v>816</v>
      </c>
      <c r="E338" s="363" t="s">
        <v>817</v>
      </c>
      <c r="F338" s="363" t="s">
        <v>818</v>
      </c>
      <c r="G338" s="87">
        <v>565.45</v>
      </c>
      <c r="H338" s="87">
        <v>250</v>
      </c>
      <c r="I338" s="337">
        <v>0</v>
      </c>
      <c r="J338" s="87">
        <v>140</v>
      </c>
      <c r="K338" s="87">
        <v>140</v>
      </c>
      <c r="L338" s="140">
        <v>0</v>
      </c>
      <c r="M338" s="471" t="s">
        <v>819</v>
      </c>
      <c r="N338" s="363" t="s">
        <v>1991</v>
      </c>
      <c r="O338" s="87"/>
      <c r="P338" s="275" t="s">
        <v>145</v>
      </c>
      <c r="Q338" s="87" t="s">
        <v>821</v>
      </c>
      <c r="R338" s="87"/>
    </row>
    <row r="339" s="236" customFormat="1" ht="60" spans="1:18">
      <c r="A339" s="88">
        <v>2</v>
      </c>
      <c r="B339" s="87" t="s">
        <v>822</v>
      </c>
      <c r="C339" s="87" t="s">
        <v>611</v>
      </c>
      <c r="D339" s="87" t="s">
        <v>816</v>
      </c>
      <c r="E339" s="363" t="s">
        <v>817</v>
      </c>
      <c r="F339" s="363" t="s">
        <v>818</v>
      </c>
      <c r="G339" s="87">
        <v>547.57</v>
      </c>
      <c r="H339" s="337">
        <v>0</v>
      </c>
      <c r="I339" s="337">
        <v>0</v>
      </c>
      <c r="J339" s="87">
        <v>400</v>
      </c>
      <c r="K339" s="87">
        <v>400</v>
      </c>
      <c r="L339" s="140">
        <v>0</v>
      </c>
      <c r="M339" s="471" t="s">
        <v>823</v>
      </c>
      <c r="N339" s="363" t="s">
        <v>1991</v>
      </c>
      <c r="O339" s="87"/>
      <c r="P339" s="275" t="s">
        <v>145</v>
      </c>
      <c r="Q339" s="87" t="s">
        <v>824</v>
      </c>
      <c r="R339" s="87"/>
    </row>
    <row r="340" s="236" customFormat="1" ht="60" spans="1:19">
      <c r="A340" s="88">
        <v>3</v>
      </c>
      <c r="B340" s="87" t="s">
        <v>1992</v>
      </c>
      <c r="C340" s="87" t="s">
        <v>611</v>
      </c>
      <c r="D340" s="87" t="s">
        <v>816</v>
      </c>
      <c r="E340" s="363" t="s">
        <v>817</v>
      </c>
      <c r="F340" s="363" t="s">
        <v>818</v>
      </c>
      <c r="G340" s="87">
        <v>551.16</v>
      </c>
      <c r="H340" s="337">
        <v>0</v>
      </c>
      <c r="I340" s="337">
        <v>0</v>
      </c>
      <c r="J340" s="87"/>
      <c r="K340" s="87"/>
      <c r="L340" s="140">
        <v>0</v>
      </c>
      <c r="M340" s="471" t="s">
        <v>1993</v>
      </c>
      <c r="N340" s="363" t="s">
        <v>1991</v>
      </c>
      <c r="O340" s="87"/>
      <c r="P340" s="275" t="s">
        <v>145</v>
      </c>
      <c r="Q340" s="87" t="s">
        <v>1994</v>
      </c>
      <c r="R340" s="87"/>
      <c r="S340" s="500">
        <v>400</v>
      </c>
    </row>
    <row r="341" s="236" customFormat="1" ht="48" spans="1:19">
      <c r="A341" s="88">
        <v>4</v>
      </c>
      <c r="B341" s="87" t="s">
        <v>1995</v>
      </c>
      <c r="C341" s="87" t="s">
        <v>545</v>
      </c>
      <c r="D341" s="87" t="s">
        <v>1996</v>
      </c>
      <c r="E341" s="268" t="s">
        <v>659</v>
      </c>
      <c r="F341" s="90" t="s">
        <v>1997</v>
      </c>
      <c r="G341" s="87">
        <v>25500</v>
      </c>
      <c r="H341" s="87">
        <v>2500</v>
      </c>
      <c r="I341" s="337">
        <v>0</v>
      </c>
      <c r="J341" s="87"/>
      <c r="K341" s="87"/>
      <c r="L341" s="140">
        <v>0</v>
      </c>
      <c r="M341" s="87" t="s">
        <v>1998</v>
      </c>
      <c r="N341" s="87" t="s">
        <v>1999</v>
      </c>
      <c r="O341" s="87"/>
      <c r="P341" s="275" t="s">
        <v>145</v>
      </c>
      <c r="Q341" s="87" t="s">
        <v>2000</v>
      </c>
      <c r="R341" s="87"/>
      <c r="S341" s="500">
        <v>3000</v>
      </c>
    </row>
    <row r="342" s="236" customFormat="1" ht="72" spans="1:18">
      <c r="A342" s="88">
        <v>5</v>
      </c>
      <c r="B342" s="140" t="s">
        <v>2001</v>
      </c>
      <c r="C342" s="89" t="s">
        <v>545</v>
      </c>
      <c r="D342" s="268" t="s">
        <v>826</v>
      </c>
      <c r="E342" s="268" t="s">
        <v>827</v>
      </c>
      <c r="F342" s="90"/>
      <c r="G342" s="90">
        <v>393</v>
      </c>
      <c r="H342" s="337">
        <v>200</v>
      </c>
      <c r="I342" s="337"/>
      <c r="J342" s="276">
        <v>193</v>
      </c>
      <c r="K342" s="140">
        <v>193</v>
      </c>
      <c r="L342" s="140"/>
      <c r="M342" s="87" t="s">
        <v>2002</v>
      </c>
      <c r="N342" s="87"/>
      <c r="O342" s="87"/>
      <c r="P342" s="87" t="s">
        <v>138</v>
      </c>
      <c r="Q342" s="87" t="s">
        <v>830</v>
      </c>
      <c r="R342" s="87"/>
    </row>
    <row r="343" s="236" customFormat="1" ht="36" spans="1:18">
      <c r="A343" s="88" t="s">
        <v>33</v>
      </c>
      <c r="B343" s="88" t="s">
        <v>553</v>
      </c>
      <c r="C343" s="88"/>
      <c r="D343" s="279"/>
      <c r="E343" s="279"/>
      <c r="F343" s="279"/>
      <c r="G343" s="280">
        <f t="shared" ref="G343:L343" si="53">SUM(G344:G350)</f>
        <v>4435.36</v>
      </c>
      <c r="H343" s="280">
        <f t="shared" si="53"/>
        <v>102</v>
      </c>
      <c r="I343" s="280">
        <f t="shared" si="53"/>
        <v>0</v>
      </c>
      <c r="J343" s="280">
        <f t="shared" si="53"/>
        <v>435.56</v>
      </c>
      <c r="K343" s="280">
        <f t="shared" si="53"/>
        <v>0</v>
      </c>
      <c r="L343" s="280">
        <f t="shared" si="53"/>
        <v>0</v>
      </c>
      <c r="M343" s="86"/>
      <c r="N343" s="86"/>
      <c r="O343" s="87"/>
      <c r="P343" s="87"/>
      <c r="Q343" s="87"/>
      <c r="R343" s="87"/>
    </row>
    <row r="344" s="246" customFormat="1" ht="48" spans="1:19">
      <c r="A344" s="87">
        <v>1</v>
      </c>
      <c r="B344" s="87" t="s">
        <v>2003</v>
      </c>
      <c r="C344" s="87" t="s">
        <v>555</v>
      </c>
      <c r="D344" s="87" t="s">
        <v>2004</v>
      </c>
      <c r="E344" s="87" t="s">
        <v>2005</v>
      </c>
      <c r="F344" s="87" t="s">
        <v>2006</v>
      </c>
      <c r="G344" s="87">
        <v>536.71</v>
      </c>
      <c r="H344" s="87">
        <v>18</v>
      </c>
      <c r="I344" s="87"/>
      <c r="J344" s="87"/>
      <c r="K344" s="275"/>
      <c r="L344" s="275"/>
      <c r="M344" s="86" t="s">
        <v>2007</v>
      </c>
      <c r="N344" s="275" t="s">
        <v>2008</v>
      </c>
      <c r="O344" s="275" t="s">
        <v>153</v>
      </c>
      <c r="P344" s="88" t="s">
        <v>153</v>
      </c>
      <c r="Q344" s="275" t="s">
        <v>2009</v>
      </c>
      <c r="R344" s="275"/>
      <c r="S344" s="500">
        <v>518.71</v>
      </c>
    </row>
    <row r="345" s="246" customFormat="1" ht="48" spans="1:19">
      <c r="A345" s="87">
        <v>2</v>
      </c>
      <c r="B345" s="87" t="s">
        <v>2010</v>
      </c>
      <c r="C345" s="87" t="s">
        <v>555</v>
      </c>
      <c r="D345" s="87" t="s">
        <v>991</v>
      </c>
      <c r="E345" s="87"/>
      <c r="F345" s="87" t="s">
        <v>2011</v>
      </c>
      <c r="G345" s="87">
        <v>1607.84</v>
      </c>
      <c r="H345" s="87">
        <v>59</v>
      </c>
      <c r="I345" s="87"/>
      <c r="J345" s="87"/>
      <c r="K345" s="275"/>
      <c r="L345" s="275"/>
      <c r="M345" s="86" t="s">
        <v>2012</v>
      </c>
      <c r="N345" s="275" t="s">
        <v>2013</v>
      </c>
      <c r="O345" s="275" t="s">
        <v>153</v>
      </c>
      <c r="P345" s="88" t="s">
        <v>153</v>
      </c>
      <c r="Q345" s="275" t="s">
        <v>2014</v>
      </c>
      <c r="R345" s="475"/>
      <c r="S345" s="550">
        <v>1548.84</v>
      </c>
    </row>
    <row r="346" s="246" customFormat="1" ht="48" spans="1:19">
      <c r="A346" s="87">
        <v>3</v>
      </c>
      <c r="B346" s="87" t="s">
        <v>2015</v>
      </c>
      <c r="C346" s="87" t="s">
        <v>555</v>
      </c>
      <c r="D346" s="87" t="s">
        <v>984</v>
      </c>
      <c r="E346" s="87"/>
      <c r="F346" s="87" t="s">
        <v>2016</v>
      </c>
      <c r="G346" s="87">
        <v>318.95</v>
      </c>
      <c r="H346" s="87">
        <v>17</v>
      </c>
      <c r="I346" s="87"/>
      <c r="J346" s="87"/>
      <c r="K346" s="275"/>
      <c r="L346" s="275"/>
      <c r="M346" s="86" t="s">
        <v>2017</v>
      </c>
      <c r="N346" s="275" t="s">
        <v>2018</v>
      </c>
      <c r="O346" s="275" t="s">
        <v>153</v>
      </c>
      <c r="P346" s="88" t="s">
        <v>153</v>
      </c>
      <c r="Q346" s="275" t="s">
        <v>2019</v>
      </c>
      <c r="R346" s="475"/>
      <c r="S346" s="550">
        <v>301.95</v>
      </c>
    </row>
    <row r="347" s="246" customFormat="1" ht="48" spans="1:19">
      <c r="A347" s="87">
        <v>4</v>
      </c>
      <c r="B347" s="87" t="s">
        <v>2020</v>
      </c>
      <c r="C347" s="87" t="s">
        <v>555</v>
      </c>
      <c r="D347" s="87" t="s">
        <v>2021</v>
      </c>
      <c r="E347" s="87"/>
      <c r="F347" s="87" t="s">
        <v>2022</v>
      </c>
      <c r="G347" s="87">
        <v>162.39</v>
      </c>
      <c r="H347" s="87">
        <v>8</v>
      </c>
      <c r="I347" s="87"/>
      <c r="J347" s="87"/>
      <c r="K347" s="275"/>
      <c r="L347" s="275"/>
      <c r="M347" s="86" t="s">
        <v>2023</v>
      </c>
      <c r="N347" s="275" t="s">
        <v>2024</v>
      </c>
      <c r="O347" s="275" t="s">
        <v>153</v>
      </c>
      <c r="P347" s="88" t="s">
        <v>153</v>
      </c>
      <c r="Q347" s="275" t="s">
        <v>2025</v>
      </c>
      <c r="R347" s="475"/>
      <c r="S347" s="550">
        <v>154.39</v>
      </c>
    </row>
    <row r="348" s="236" customFormat="1" ht="60" spans="1:19">
      <c r="A348" s="87">
        <v>5</v>
      </c>
      <c r="B348" s="88" t="s">
        <v>2026</v>
      </c>
      <c r="C348" s="88" t="s">
        <v>611</v>
      </c>
      <c r="D348" s="88" t="s">
        <v>2027</v>
      </c>
      <c r="E348" s="279"/>
      <c r="F348" s="279" t="s">
        <v>2028</v>
      </c>
      <c r="G348" s="88">
        <v>930.48</v>
      </c>
      <c r="H348" s="88">
        <v>0</v>
      </c>
      <c r="I348" s="88">
        <v>0</v>
      </c>
      <c r="J348" s="88"/>
      <c r="K348" s="87"/>
      <c r="L348" s="88">
        <v>0</v>
      </c>
      <c r="M348" s="473" t="s">
        <v>2029</v>
      </c>
      <c r="N348" s="473" t="s">
        <v>2030</v>
      </c>
      <c r="O348" s="88"/>
      <c r="P348" s="88" t="s">
        <v>153</v>
      </c>
      <c r="Q348" s="87" t="s">
        <v>2031</v>
      </c>
      <c r="R348" s="87"/>
      <c r="S348" s="498">
        <v>930.48</v>
      </c>
    </row>
    <row r="349" s="236" customFormat="1" ht="144" spans="1:19">
      <c r="A349" s="87">
        <v>6</v>
      </c>
      <c r="B349" s="88" t="s">
        <v>2032</v>
      </c>
      <c r="C349" s="304" t="s">
        <v>555</v>
      </c>
      <c r="D349" s="88" t="s">
        <v>1077</v>
      </c>
      <c r="E349" s="88" t="s">
        <v>2033</v>
      </c>
      <c r="F349" s="279" t="s">
        <v>2034</v>
      </c>
      <c r="G349" s="88">
        <v>443.43</v>
      </c>
      <c r="H349" s="88">
        <v>0</v>
      </c>
      <c r="I349" s="88">
        <v>0</v>
      </c>
      <c r="J349" s="88"/>
      <c r="K349" s="87"/>
      <c r="L349" s="88">
        <v>0</v>
      </c>
      <c r="M349" s="473" t="s">
        <v>2035</v>
      </c>
      <c r="N349" s="473" t="s">
        <v>2036</v>
      </c>
      <c r="O349" s="88"/>
      <c r="P349" s="88" t="s">
        <v>153</v>
      </c>
      <c r="Q349" s="87" t="s">
        <v>2031</v>
      </c>
      <c r="R349" s="87"/>
      <c r="S349" s="498">
        <v>443.43</v>
      </c>
    </row>
    <row r="350" s="236" customFormat="1" ht="134" customHeight="1" spans="1:19">
      <c r="A350" s="87">
        <v>7</v>
      </c>
      <c r="B350" s="88" t="s">
        <v>2037</v>
      </c>
      <c r="C350" s="304" t="s">
        <v>555</v>
      </c>
      <c r="D350" s="88" t="s">
        <v>2038</v>
      </c>
      <c r="E350" s="88" t="s">
        <v>2039</v>
      </c>
      <c r="F350" s="279" t="s">
        <v>2028</v>
      </c>
      <c r="G350" s="88">
        <v>435.56</v>
      </c>
      <c r="H350" s="88">
        <v>0</v>
      </c>
      <c r="I350" s="88">
        <v>0</v>
      </c>
      <c r="J350" s="88">
        <v>435.56</v>
      </c>
      <c r="L350" s="88">
        <v>0</v>
      </c>
      <c r="M350" s="473" t="s">
        <v>2040</v>
      </c>
      <c r="N350" s="473" t="s">
        <v>2041</v>
      </c>
      <c r="O350" s="88"/>
      <c r="P350" s="88" t="s">
        <v>153</v>
      </c>
      <c r="Q350" s="87" t="s">
        <v>2031</v>
      </c>
      <c r="R350" s="87"/>
      <c r="S350" s="88">
        <v>435.56</v>
      </c>
    </row>
    <row r="351" s="236" customFormat="1" ht="24" spans="1:18">
      <c r="A351" s="88" t="s">
        <v>38</v>
      </c>
      <c r="B351" s="89" t="s">
        <v>92</v>
      </c>
      <c r="C351" s="89"/>
      <c r="D351" s="90"/>
      <c r="E351" s="90"/>
      <c r="F351" s="90"/>
      <c r="G351" s="90">
        <f t="shared" ref="G351:L351" si="54">SUM(G352:G371)</f>
        <v>3043.65</v>
      </c>
      <c r="H351" s="90">
        <f t="shared" si="54"/>
        <v>249</v>
      </c>
      <c r="I351" s="90">
        <f t="shared" si="54"/>
        <v>0</v>
      </c>
      <c r="J351" s="90">
        <f t="shared" si="54"/>
        <v>2110.02</v>
      </c>
      <c r="K351" s="90">
        <f t="shared" si="54"/>
        <v>1254.95</v>
      </c>
      <c r="L351" s="90">
        <f t="shared" si="54"/>
        <v>0</v>
      </c>
      <c r="M351" s="87"/>
      <c r="N351" s="87"/>
      <c r="O351" s="87"/>
      <c r="P351" s="87"/>
      <c r="Q351" s="87"/>
      <c r="R351" s="87"/>
    </row>
    <row r="352" s="236" customFormat="1" ht="132" spans="1:18">
      <c r="A352" s="88">
        <v>1</v>
      </c>
      <c r="B352" s="87" t="s">
        <v>831</v>
      </c>
      <c r="C352" s="87" t="s">
        <v>555</v>
      </c>
      <c r="D352" s="87" t="s">
        <v>832</v>
      </c>
      <c r="E352" s="87" t="s">
        <v>833</v>
      </c>
      <c r="F352" s="279"/>
      <c r="G352" s="87">
        <v>349.98</v>
      </c>
      <c r="H352" s="87">
        <v>29</v>
      </c>
      <c r="I352" s="279"/>
      <c r="J352" s="87">
        <v>349.98</v>
      </c>
      <c r="K352" s="87">
        <v>180</v>
      </c>
      <c r="L352" s="88"/>
      <c r="M352" s="86" t="s">
        <v>2042</v>
      </c>
      <c r="N352" s="87"/>
      <c r="O352" s="87"/>
      <c r="P352" s="87" t="s">
        <v>835</v>
      </c>
      <c r="Q352" s="87" t="s">
        <v>836</v>
      </c>
      <c r="R352" s="86"/>
    </row>
    <row r="353" s="236" customFormat="1" ht="168" spans="1:18">
      <c r="A353" s="88">
        <v>2</v>
      </c>
      <c r="B353" s="87" t="s">
        <v>837</v>
      </c>
      <c r="C353" s="87" t="s">
        <v>555</v>
      </c>
      <c r="D353" s="87" t="s">
        <v>832</v>
      </c>
      <c r="E353" s="279" t="s">
        <v>833</v>
      </c>
      <c r="F353" s="279"/>
      <c r="G353" s="87">
        <v>201</v>
      </c>
      <c r="H353" s="87">
        <v>32</v>
      </c>
      <c r="I353" s="279"/>
      <c r="J353" s="87">
        <v>191.11</v>
      </c>
      <c r="K353" s="87">
        <v>150</v>
      </c>
      <c r="L353" s="88"/>
      <c r="M353" s="86" t="s">
        <v>2043</v>
      </c>
      <c r="N353" s="87"/>
      <c r="O353" s="87"/>
      <c r="P353" s="87" t="s">
        <v>835</v>
      </c>
      <c r="Q353" s="87" t="s">
        <v>839</v>
      </c>
      <c r="R353" s="86"/>
    </row>
    <row r="354" s="236" customFormat="1" ht="180" spans="1:19">
      <c r="A354" s="88">
        <v>3</v>
      </c>
      <c r="B354" s="87" t="s">
        <v>2044</v>
      </c>
      <c r="C354" s="87" t="s">
        <v>545</v>
      </c>
      <c r="D354" s="87" t="s">
        <v>2045</v>
      </c>
      <c r="E354" s="90"/>
      <c r="F354" s="90"/>
      <c r="G354" s="87">
        <v>200</v>
      </c>
      <c r="H354" s="87"/>
      <c r="I354" s="87"/>
      <c r="J354" s="87"/>
      <c r="K354" s="87"/>
      <c r="L354" s="140"/>
      <c r="M354" s="87" t="s">
        <v>2046</v>
      </c>
      <c r="N354" s="87" t="s">
        <v>2047</v>
      </c>
      <c r="O354" s="469">
        <v>44925</v>
      </c>
      <c r="P354" s="87" t="s">
        <v>117</v>
      </c>
      <c r="Q354" s="87" t="s">
        <v>2048</v>
      </c>
      <c r="R354" s="87"/>
      <c r="S354" s="500">
        <v>100</v>
      </c>
    </row>
    <row r="355" s="236" customFormat="1" ht="144" spans="1:18">
      <c r="A355" s="88">
        <v>4</v>
      </c>
      <c r="B355" s="87" t="s">
        <v>840</v>
      </c>
      <c r="C355" s="87" t="s">
        <v>841</v>
      </c>
      <c r="D355" s="87" t="s">
        <v>842</v>
      </c>
      <c r="E355" s="90"/>
      <c r="F355" s="90"/>
      <c r="G355" s="87">
        <v>186.79</v>
      </c>
      <c r="H355" s="87">
        <v>100</v>
      </c>
      <c r="I355" s="87"/>
      <c r="J355" s="275">
        <v>86.79</v>
      </c>
      <c r="K355" s="275">
        <v>86.79</v>
      </c>
      <c r="L355" s="140"/>
      <c r="M355" s="87" t="s">
        <v>2049</v>
      </c>
      <c r="N355" s="87" t="s">
        <v>844</v>
      </c>
      <c r="O355" s="469">
        <v>44925</v>
      </c>
      <c r="P355" s="87" t="s">
        <v>117</v>
      </c>
      <c r="Q355" s="87" t="s">
        <v>2050</v>
      </c>
      <c r="R355" s="87"/>
    </row>
    <row r="356" s="246" customFormat="1" ht="240" spans="1:18">
      <c r="A356" s="88">
        <v>5</v>
      </c>
      <c r="B356" s="87" t="s">
        <v>2051</v>
      </c>
      <c r="C356" s="87" t="s">
        <v>545</v>
      </c>
      <c r="D356" s="87"/>
      <c r="E356" s="87"/>
      <c r="F356" s="87"/>
      <c r="G356" s="87">
        <v>378.76</v>
      </c>
      <c r="H356" s="87">
        <v>0</v>
      </c>
      <c r="I356" s="87"/>
      <c r="J356" s="87">
        <v>378.76</v>
      </c>
      <c r="K356" s="87"/>
      <c r="L356" s="87"/>
      <c r="M356" s="87" t="s">
        <v>2052</v>
      </c>
      <c r="N356" s="87" t="s">
        <v>2053</v>
      </c>
      <c r="O356" s="469">
        <v>44925</v>
      </c>
      <c r="P356" s="87" t="s">
        <v>117</v>
      </c>
      <c r="Q356" s="87" t="s">
        <v>2054</v>
      </c>
      <c r="R356" s="275"/>
    </row>
    <row r="357" s="236" customFormat="1" ht="72" spans="1:18">
      <c r="A357" s="88">
        <v>6</v>
      </c>
      <c r="B357" s="89" t="s">
        <v>846</v>
      </c>
      <c r="C357" s="89" t="s">
        <v>545</v>
      </c>
      <c r="D357" s="90" t="s">
        <v>847</v>
      </c>
      <c r="E357" s="90" t="s">
        <v>848</v>
      </c>
      <c r="F357" s="90" t="s">
        <v>849</v>
      </c>
      <c r="G357" s="276">
        <v>266.25</v>
      </c>
      <c r="H357" s="90">
        <v>88</v>
      </c>
      <c r="I357" s="90"/>
      <c r="J357" s="276">
        <f>K357</f>
        <v>98</v>
      </c>
      <c r="K357" s="276">
        <v>98</v>
      </c>
      <c r="L357" s="140"/>
      <c r="M357" s="86" t="s">
        <v>850</v>
      </c>
      <c r="N357" s="86" t="s">
        <v>851</v>
      </c>
      <c r="O357" s="291"/>
      <c r="P357" s="87" t="s">
        <v>852</v>
      </c>
      <c r="Q357" s="87" t="s">
        <v>853</v>
      </c>
      <c r="R357" s="87"/>
    </row>
    <row r="358" s="236" customFormat="1" ht="144" spans="1:18">
      <c r="A358" s="88">
        <v>7</v>
      </c>
      <c r="B358" s="89" t="s">
        <v>854</v>
      </c>
      <c r="C358" s="89" t="s">
        <v>855</v>
      </c>
      <c r="D358" s="90" t="s">
        <v>782</v>
      </c>
      <c r="E358" s="90" t="s">
        <v>856</v>
      </c>
      <c r="F358" s="87" t="s">
        <v>857</v>
      </c>
      <c r="G358" s="276">
        <v>48.49</v>
      </c>
      <c r="H358" s="90">
        <v>0</v>
      </c>
      <c r="I358" s="90">
        <v>0</v>
      </c>
      <c r="J358" s="276">
        <v>48.49</v>
      </c>
      <c r="K358" s="140">
        <v>48.49</v>
      </c>
      <c r="L358" s="140">
        <v>0</v>
      </c>
      <c r="M358" s="470" t="s">
        <v>858</v>
      </c>
      <c r="N358" s="87" t="s">
        <v>859</v>
      </c>
      <c r="O358" s="87"/>
      <c r="P358" s="87" t="s">
        <v>464</v>
      </c>
      <c r="Q358" s="87" t="s">
        <v>860</v>
      </c>
      <c r="R358" s="87"/>
    </row>
    <row r="359" s="236" customFormat="1" ht="156" spans="1:19">
      <c r="A359" s="88">
        <v>8</v>
      </c>
      <c r="B359" s="89" t="s">
        <v>2055</v>
      </c>
      <c r="C359" s="89" t="s">
        <v>855</v>
      </c>
      <c r="D359" s="90" t="s">
        <v>782</v>
      </c>
      <c r="E359" s="90" t="s">
        <v>1904</v>
      </c>
      <c r="F359" s="87" t="s">
        <v>857</v>
      </c>
      <c r="G359" s="467">
        <v>156.2</v>
      </c>
      <c r="H359" s="90">
        <v>0</v>
      </c>
      <c r="I359" s="90">
        <v>0</v>
      </c>
      <c r="J359" s="267"/>
      <c r="K359" s="87"/>
      <c r="L359" s="140">
        <v>0</v>
      </c>
      <c r="M359" s="470" t="s">
        <v>2056</v>
      </c>
      <c r="N359" s="275" t="s">
        <v>2057</v>
      </c>
      <c r="O359" s="87"/>
      <c r="P359" s="87" t="s">
        <v>464</v>
      </c>
      <c r="Q359" s="87" t="s">
        <v>860</v>
      </c>
      <c r="R359" s="87"/>
      <c r="S359" s="489">
        <v>156.2</v>
      </c>
    </row>
    <row r="360" s="236" customFormat="1" ht="60" spans="1:18">
      <c r="A360" s="88">
        <v>9</v>
      </c>
      <c r="B360" s="89" t="s">
        <v>861</v>
      </c>
      <c r="C360" s="89" t="s">
        <v>555</v>
      </c>
      <c r="D360" s="90" t="s">
        <v>826</v>
      </c>
      <c r="E360" s="90" t="s">
        <v>862</v>
      </c>
      <c r="F360" s="90"/>
      <c r="G360" s="276">
        <v>199.8</v>
      </c>
      <c r="H360" s="90">
        <v>0</v>
      </c>
      <c r="I360" s="90"/>
      <c r="J360" s="276">
        <v>199.8</v>
      </c>
      <c r="K360" s="140">
        <v>199.8</v>
      </c>
      <c r="L360" s="140"/>
      <c r="M360" s="87" t="s">
        <v>863</v>
      </c>
      <c r="N360" s="87"/>
      <c r="O360" s="87"/>
      <c r="P360" s="87" t="s">
        <v>138</v>
      </c>
      <c r="Q360" s="87"/>
      <c r="R360" s="87"/>
    </row>
    <row r="361" s="236" customFormat="1" ht="60" spans="1:18">
      <c r="A361" s="88">
        <v>10</v>
      </c>
      <c r="B361" s="86" t="s">
        <v>2058</v>
      </c>
      <c r="C361" s="87" t="s">
        <v>555</v>
      </c>
      <c r="D361" s="87" t="s">
        <v>816</v>
      </c>
      <c r="E361" s="90" t="s">
        <v>867</v>
      </c>
      <c r="F361" s="90"/>
      <c r="G361" s="87">
        <v>98.24</v>
      </c>
      <c r="H361" s="90">
        <v>0</v>
      </c>
      <c r="I361" s="90">
        <v>0</v>
      </c>
      <c r="J361" s="87">
        <v>98.24</v>
      </c>
      <c r="K361" s="87">
        <v>98.24</v>
      </c>
      <c r="L361" s="140">
        <v>0</v>
      </c>
      <c r="M361" s="87" t="s">
        <v>868</v>
      </c>
      <c r="N361" s="87" t="s">
        <v>2059</v>
      </c>
      <c r="O361" s="87"/>
      <c r="P361" s="275" t="s">
        <v>145</v>
      </c>
      <c r="Q361" s="87"/>
      <c r="R361" s="87"/>
    </row>
    <row r="362" s="236" customFormat="1" ht="72" spans="1:19">
      <c r="A362" s="88">
        <v>11</v>
      </c>
      <c r="B362" s="86" t="s">
        <v>2060</v>
      </c>
      <c r="C362" s="87" t="s">
        <v>555</v>
      </c>
      <c r="D362" s="87" t="s">
        <v>1996</v>
      </c>
      <c r="E362" s="90" t="s">
        <v>848</v>
      </c>
      <c r="F362" s="90"/>
      <c r="G362" s="87">
        <v>80</v>
      </c>
      <c r="H362" s="90">
        <v>0</v>
      </c>
      <c r="I362" s="90">
        <v>0</v>
      </c>
      <c r="J362" s="87"/>
      <c r="K362" s="87"/>
      <c r="L362" s="140">
        <v>0</v>
      </c>
      <c r="M362" s="87" t="s">
        <v>2061</v>
      </c>
      <c r="N362" s="87" t="s">
        <v>864</v>
      </c>
      <c r="O362" s="87"/>
      <c r="P362" s="275" t="s">
        <v>145</v>
      </c>
      <c r="Q362" s="87"/>
      <c r="R362" s="87"/>
      <c r="S362" s="500">
        <v>80</v>
      </c>
    </row>
    <row r="363" s="236" customFormat="1" ht="48" spans="1:18">
      <c r="A363" s="88">
        <v>12</v>
      </c>
      <c r="B363" s="86" t="s">
        <v>2062</v>
      </c>
      <c r="C363" s="87" t="s">
        <v>611</v>
      </c>
      <c r="D363" s="87" t="s">
        <v>816</v>
      </c>
      <c r="E363" s="363" t="s">
        <v>817</v>
      </c>
      <c r="F363" s="90"/>
      <c r="G363" s="87">
        <v>37.47</v>
      </c>
      <c r="H363" s="90">
        <v>0</v>
      </c>
      <c r="I363" s="90">
        <v>0</v>
      </c>
      <c r="J363" s="87">
        <v>37.47</v>
      </c>
      <c r="K363" s="87">
        <v>37.47</v>
      </c>
      <c r="L363" s="140">
        <v>0</v>
      </c>
      <c r="M363" s="87" t="s">
        <v>871</v>
      </c>
      <c r="N363" s="87" t="s">
        <v>864</v>
      </c>
      <c r="O363" s="87"/>
      <c r="P363" s="275" t="s">
        <v>145</v>
      </c>
      <c r="Q363" s="87" t="s">
        <v>2063</v>
      </c>
      <c r="R363" s="87"/>
    </row>
    <row r="364" s="236" customFormat="1" ht="48" spans="1:19">
      <c r="A364" s="88">
        <v>13</v>
      </c>
      <c r="B364" s="86" t="s">
        <v>2064</v>
      </c>
      <c r="C364" s="87" t="s">
        <v>545</v>
      </c>
      <c r="D364" s="87" t="s">
        <v>816</v>
      </c>
      <c r="E364" s="90" t="s">
        <v>867</v>
      </c>
      <c r="F364" s="90"/>
      <c r="G364" s="87">
        <v>153.41</v>
      </c>
      <c r="H364" s="90">
        <v>0</v>
      </c>
      <c r="I364" s="90">
        <v>0</v>
      </c>
      <c r="J364" s="87"/>
      <c r="K364" s="87"/>
      <c r="L364" s="140">
        <v>0</v>
      </c>
      <c r="M364" s="87" t="s">
        <v>2065</v>
      </c>
      <c r="N364" s="87" t="s">
        <v>864</v>
      </c>
      <c r="O364" s="87"/>
      <c r="P364" s="275" t="s">
        <v>145</v>
      </c>
      <c r="Q364" s="87"/>
      <c r="R364" s="87"/>
      <c r="S364" s="500">
        <v>153.41</v>
      </c>
    </row>
    <row r="365" s="236" customFormat="1" ht="72" spans="1:19">
      <c r="A365" s="88">
        <v>14</v>
      </c>
      <c r="B365" s="86" t="s">
        <v>2066</v>
      </c>
      <c r="C365" s="87" t="s">
        <v>874</v>
      </c>
      <c r="D365" s="87" t="s">
        <v>2067</v>
      </c>
      <c r="E365" s="90" t="s">
        <v>867</v>
      </c>
      <c r="F365" s="90"/>
      <c r="G365" s="87">
        <v>46</v>
      </c>
      <c r="H365" s="90">
        <v>0</v>
      </c>
      <c r="I365" s="90">
        <v>0</v>
      </c>
      <c r="J365" s="87"/>
      <c r="K365" s="87"/>
      <c r="L365" s="140">
        <v>0</v>
      </c>
      <c r="M365" s="87" t="s">
        <v>877</v>
      </c>
      <c r="N365" s="87" t="s">
        <v>878</v>
      </c>
      <c r="O365" s="87"/>
      <c r="P365" s="275" t="s">
        <v>145</v>
      </c>
      <c r="Q365" s="87"/>
      <c r="R365" s="87"/>
      <c r="S365" s="500">
        <v>46</v>
      </c>
    </row>
    <row r="366" s="236" customFormat="1" ht="84" spans="1:18">
      <c r="A366" s="88">
        <v>15</v>
      </c>
      <c r="B366" s="86" t="s">
        <v>2068</v>
      </c>
      <c r="C366" s="87" t="s">
        <v>611</v>
      </c>
      <c r="D366" s="87" t="s">
        <v>2067</v>
      </c>
      <c r="E366" s="90" t="s">
        <v>867</v>
      </c>
      <c r="F366" s="90"/>
      <c r="G366" s="87">
        <v>29</v>
      </c>
      <c r="H366" s="90">
        <v>0</v>
      </c>
      <c r="I366" s="90">
        <v>0</v>
      </c>
      <c r="J366" s="87">
        <v>29</v>
      </c>
      <c r="K366" s="87">
        <v>29</v>
      </c>
      <c r="L366" s="140">
        <v>0</v>
      </c>
      <c r="M366" s="87" t="s">
        <v>2069</v>
      </c>
      <c r="N366" s="87" t="s">
        <v>2070</v>
      </c>
      <c r="O366" s="87"/>
      <c r="P366" s="275" t="s">
        <v>145</v>
      </c>
      <c r="Q366" s="87" t="s">
        <v>882</v>
      </c>
      <c r="R366" s="87"/>
    </row>
    <row r="367" s="246" customFormat="1" ht="129.95" customHeight="1" spans="1:18">
      <c r="A367" s="88">
        <v>16</v>
      </c>
      <c r="B367" s="87" t="s">
        <v>2071</v>
      </c>
      <c r="C367" s="87" t="s">
        <v>545</v>
      </c>
      <c r="D367" s="87"/>
      <c r="E367" s="87"/>
      <c r="F367" s="87"/>
      <c r="G367" s="87">
        <v>365.22</v>
      </c>
      <c r="H367" s="87">
        <v>0</v>
      </c>
      <c r="I367" s="87"/>
      <c r="J367" s="87">
        <v>365.22</v>
      </c>
      <c r="K367" s="87">
        <v>100</v>
      </c>
      <c r="L367" s="87"/>
      <c r="M367" s="87" t="s">
        <v>2072</v>
      </c>
      <c r="N367" s="87" t="s">
        <v>2073</v>
      </c>
      <c r="O367" s="87"/>
      <c r="P367" s="87" t="s">
        <v>886</v>
      </c>
      <c r="Q367" s="87" t="s">
        <v>2074</v>
      </c>
      <c r="R367" s="275"/>
    </row>
    <row r="368" s="478" customFormat="1" ht="63" customHeight="1" spans="1:18">
      <c r="A368" s="87">
        <v>1</v>
      </c>
      <c r="B368" s="87" t="s">
        <v>883</v>
      </c>
      <c r="C368" s="87" t="s">
        <v>545</v>
      </c>
      <c r="D368" s="87" t="s">
        <v>2075</v>
      </c>
      <c r="E368" s="87"/>
      <c r="F368" s="87"/>
      <c r="G368" s="87">
        <v>58.5</v>
      </c>
      <c r="H368" s="87">
        <v>0</v>
      </c>
      <c r="I368" s="87">
        <v>0</v>
      </c>
      <c r="J368" s="87">
        <v>58.5</v>
      </c>
      <c r="K368" s="481">
        <v>58.5</v>
      </c>
      <c r="L368" s="481"/>
      <c r="M368" s="481"/>
      <c r="N368" s="481"/>
      <c r="O368" s="481"/>
      <c r="P368" s="275" t="s">
        <v>886</v>
      </c>
      <c r="Q368" s="481"/>
      <c r="R368" s="481"/>
    </row>
    <row r="369" s="478" customFormat="1" ht="68" customHeight="1" spans="1:18">
      <c r="A369" s="87">
        <v>2</v>
      </c>
      <c r="B369" s="87" t="s">
        <v>2076</v>
      </c>
      <c r="C369" s="87" t="s">
        <v>545</v>
      </c>
      <c r="D369" s="87" t="s">
        <v>2075</v>
      </c>
      <c r="E369" s="87"/>
      <c r="F369" s="87"/>
      <c r="G369" s="87">
        <v>29.82</v>
      </c>
      <c r="H369" s="87">
        <v>0</v>
      </c>
      <c r="I369" s="87">
        <v>0</v>
      </c>
      <c r="J369" s="87">
        <v>9.94</v>
      </c>
      <c r="K369" s="481">
        <v>9.94</v>
      </c>
      <c r="L369" s="481"/>
      <c r="M369" s="481"/>
      <c r="N369" s="481"/>
      <c r="O369" s="481"/>
      <c r="P369" s="275" t="s">
        <v>886</v>
      </c>
      <c r="Q369" s="481"/>
      <c r="R369" s="275" t="s">
        <v>2077</v>
      </c>
    </row>
    <row r="370" s="236" customFormat="1" ht="72" spans="1:18">
      <c r="A370" s="88">
        <v>17</v>
      </c>
      <c r="B370" s="304" t="s">
        <v>888</v>
      </c>
      <c r="C370" s="304" t="s">
        <v>555</v>
      </c>
      <c r="D370" s="279" t="s">
        <v>889</v>
      </c>
      <c r="E370" s="279" t="s">
        <v>890</v>
      </c>
      <c r="F370" s="279"/>
      <c r="G370" s="468">
        <v>98.12</v>
      </c>
      <c r="H370" s="468"/>
      <c r="I370" s="468"/>
      <c r="J370" s="468">
        <v>98.12</v>
      </c>
      <c r="K370" s="468">
        <v>98.12</v>
      </c>
      <c r="L370" s="468"/>
      <c r="M370" s="304" t="s">
        <v>891</v>
      </c>
      <c r="N370" s="87"/>
      <c r="O370" s="87"/>
      <c r="P370" s="107" t="s">
        <v>468</v>
      </c>
      <c r="Q370" s="107" t="s">
        <v>892</v>
      </c>
      <c r="R370" s="87"/>
    </row>
    <row r="371" s="236" customFormat="1" ht="60" spans="1:18">
      <c r="A371" s="88">
        <v>18</v>
      </c>
      <c r="B371" s="304" t="s">
        <v>893</v>
      </c>
      <c r="C371" s="304" t="s">
        <v>611</v>
      </c>
      <c r="D371" s="279" t="s">
        <v>894</v>
      </c>
      <c r="E371" s="279" t="s">
        <v>895</v>
      </c>
      <c r="F371" s="279"/>
      <c r="G371" s="468">
        <v>60.6</v>
      </c>
      <c r="H371" s="468"/>
      <c r="I371" s="468"/>
      <c r="J371" s="468">
        <v>60.6</v>
      </c>
      <c r="K371" s="468">
        <v>60.6</v>
      </c>
      <c r="L371" s="88"/>
      <c r="M371" s="304" t="s">
        <v>896</v>
      </c>
      <c r="N371" s="87"/>
      <c r="O371" s="87"/>
      <c r="P371" s="107" t="s">
        <v>468</v>
      </c>
      <c r="Q371" s="107" t="s">
        <v>897</v>
      </c>
      <c r="R371" s="87"/>
    </row>
  </sheetData>
  <mergeCells count="17">
    <mergeCell ref="A1:B1"/>
    <mergeCell ref="B2:Q2"/>
    <mergeCell ref="A3:I3"/>
    <mergeCell ref="D4:E4"/>
    <mergeCell ref="H4:I4"/>
    <mergeCell ref="J4:L4"/>
    <mergeCell ref="A4:A5"/>
    <mergeCell ref="B4:B5"/>
    <mergeCell ref="C4:C5"/>
    <mergeCell ref="F4:F5"/>
    <mergeCell ref="G4:G5"/>
    <mergeCell ref="M4:M5"/>
    <mergeCell ref="N4:N5"/>
    <mergeCell ref="O4:O5"/>
    <mergeCell ref="P4:P5"/>
    <mergeCell ref="Q4:Q5"/>
    <mergeCell ref="R4:R5"/>
  </mergeCells>
  <conditionalFormatting sqref="B222:B229">
    <cfRule type="duplicateValues" dxfId="0" priority="3"/>
    <cfRule type="duplicateValues" dxfId="0" priority="4"/>
    <cfRule type="duplicateValues" dxfId="0" priority="5"/>
    <cfRule type="duplicateValues" dxfId="0" priority="6"/>
    <cfRule type="duplicateValues" dxfId="0" priority="7"/>
    <cfRule type="duplicateValues" dxfId="0" priority="8"/>
    <cfRule type="duplicateValues" dxfId="0" priority="9"/>
    <cfRule type="duplicateValues" dxfId="0" priority="10"/>
  </conditionalFormatting>
  <conditionalFormatting sqref="G222:G229">
    <cfRule type="duplicateValues" dxfId="0" priority="1"/>
    <cfRule type="duplicateValues" dxfId="0" priority="2"/>
  </conditionalFormatting>
  <pageMargins left="0.393055555555556" right="0.357638888888889" top="0.708333333333333" bottom="0.590277777777778" header="0.511805555555556" footer="0.428472222222222"/>
  <pageSetup paperSize="9" scale="77" orientation="landscape" horizontalDpi="600" verticalDpi="600"/>
  <headerFooter>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69"/>
  <sheetViews>
    <sheetView view="pageBreakPreview" zoomScaleNormal="85" workbookViewId="0">
      <pane xSplit="3" ySplit="5" topLeftCell="F6" activePane="bottomRight" state="frozen"/>
      <selection/>
      <selection pane="topRight"/>
      <selection pane="bottomLeft"/>
      <selection pane="bottomRight" activeCell="R331" sqref="R331"/>
    </sheetView>
  </sheetViews>
  <sheetFormatPr defaultColWidth="8.7" defaultRowHeight="14.25"/>
  <cols>
    <col min="1" max="1" width="5.83333333333333" style="238" customWidth="1"/>
    <col min="2" max="2" width="21.3666666666667" style="238" customWidth="1"/>
    <col min="3" max="3" width="6.75833333333333" style="238" customWidth="1"/>
    <col min="4" max="4" width="7.65" style="238" customWidth="1"/>
    <col min="5" max="5" width="6.125" style="238" customWidth="1"/>
    <col min="6" max="6" width="17.25" style="238" customWidth="1"/>
    <col min="7" max="7" width="10.2166666666667" style="238" customWidth="1"/>
    <col min="8" max="8" width="8.5" style="238" customWidth="1"/>
    <col min="9" max="9" width="8.525" style="238" customWidth="1"/>
    <col min="10" max="10" width="9.925" style="238" customWidth="1"/>
    <col min="11" max="11" width="10" style="238" customWidth="1"/>
    <col min="12" max="12" width="9" style="238" customWidth="1"/>
    <col min="13" max="13" width="20.875" style="238" customWidth="1"/>
    <col min="14" max="14" width="9.125" style="238" customWidth="1"/>
    <col min="15" max="15" width="10" style="238" customWidth="1"/>
    <col min="16" max="16" width="8.75" style="238" customWidth="1"/>
    <col min="17" max="17" width="9.08333333333333" style="238" customWidth="1"/>
    <col min="18" max="18" width="3.325" style="238" customWidth="1"/>
    <col min="19" max="20" width="8.91666666666667" style="238"/>
    <col min="21" max="21" width="11.5" style="238"/>
    <col min="22" max="16384" width="8.7" style="238"/>
  </cols>
  <sheetData>
    <row r="1" s="1" customFormat="1" ht="20.25" spans="1:12">
      <c r="A1" s="28" t="s">
        <v>527</v>
      </c>
      <c r="B1" s="29"/>
      <c r="C1" s="30"/>
      <c r="D1" s="31"/>
      <c r="E1" s="31"/>
      <c r="F1" s="31"/>
      <c r="G1" s="30"/>
      <c r="H1" s="31"/>
      <c r="I1" s="31"/>
      <c r="J1" s="31"/>
      <c r="K1" s="30"/>
      <c r="L1" s="30"/>
    </row>
    <row r="2" ht="43" customHeight="1" spans="2:18">
      <c r="B2" s="32" t="s">
        <v>528</v>
      </c>
      <c r="C2" s="32"/>
      <c r="D2" s="32"/>
      <c r="E2" s="32"/>
      <c r="F2" s="32"/>
      <c r="G2" s="32"/>
      <c r="H2" s="32"/>
      <c r="I2" s="32"/>
      <c r="J2" s="32"/>
      <c r="K2" s="32"/>
      <c r="L2" s="32"/>
      <c r="M2" s="32"/>
      <c r="N2" s="32"/>
      <c r="O2" s="32"/>
      <c r="P2" s="32"/>
      <c r="Q2" s="32"/>
      <c r="R2" s="168"/>
    </row>
    <row r="3" ht="24" customHeight="1" spans="1:18">
      <c r="A3" s="263"/>
      <c r="B3" s="263"/>
      <c r="C3" s="263"/>
      <c r="D3" s="263"/>
      <c r="E3" s="263"/>
      <c r="F3" s="263"/>
      <c r="G3" s="263"/>
      <c r="H3" s="263"/>
      <c r="I3" s="263"/>
      <c r="J3" s="288"/>
      <c r="K3" s="288"/>
      <c r="L3" s="288"/>
      <c r="M3" s="289"/>
      <c r="N3" s="168"/>
      <c r="O3" s="169"/>
      <c r="P3" s="170"/>
      <c r="Q3" s="170" t="s">
        <v>2</v>
      </c>
      <c r="R3" s="168"/>
    </row>
    <row r="4" s="234" customFormat="1" ht="25" customHeight="1" spans="1:18">
      <c r="A4" s="35" t="s">
        <v>3</v>
      </c>
      <c r="B4" s="35" t="s">
        <v>4</v>
      </c>
      <c r="C4" s="35" t="s">
        <v>529</v>
      </c>
      <c r="D4" s="35" t="s">
        <v>530</v>
      </c>
      <c r="E4" s="35"/>
      <c r="F4" s="264" t="s">
        <v>531</v>
      </c>
      <c r="G4" s="97" t="s">
        <v>532</v>
      </c>
      <c r="H4" s="36" t="s">
        <v>533</v>
      </c>
      <c r="I4" s="36"/>
      <c r="J4" s="35" t="s">
        <v>534</v>
      </c>
      <c r="K4" s="35"/>
      <c r="L4" s="35"/>
      <c r="M4" s="35" t="s">
        <v>535</v>
      </c>
      <c r="N4" s="35" t="s">
        <v>536</v>
      </c>
      <c r="O4" s="264" t="s">
        <v>537</v>
      </c>
      <c r="P4" s="35" t="s">
        <v>9</v>
      </c>
      <c r="Q4" s="35" t="s">
        <v>538</v>
      </c>
      <c r="R4" s="35" t="s">
        <v>10</v>
      </c>
    </row>
    <row r="5" s="234" customFormat="1" ht="26" customHeight="1" spans="1:18">
      <c r="A5" s="35"/>
      <c r="B5" s="35"/>
      <c r="C5" s="35"/>
      <c r="D5" s="35" t="s">
        <v>539</v>
      </c>
      <c r="E5" s="35" t="s">
        <v>540</v>
      </c>
      <c r="F5" s="264"/>
      <c r="G5" s="97"/>
      <c r="H5" s="265" t="s">
        <v>541</v>
      </c>
      <c r="I5" s="85" t="s">
        <v>542</v>
      </c>
      <c r="J5" s="97" t="s">
        <v>543</v>
      </c>
      <c r="K5" s="97" t="s">
        <v>11</v>
      </c>
      <c r="L5" s="97" t="s">
        <v>12</v>
      </c>
      <c r="M5" s="35"/>
      <c r="N5" s="35"/>
      <c r="O5" s="264"/>
      <c r="P5" s="35"/>
      <c r="Q5" s="35"/>
      <c r="R5" s="35"/>
    </row>
    <row r="6" s="235" customFormat="1" ht="26" customHeight="1" spans="1:18">
      <c r="A6" s="48"/>
      <c r="B6" s="48" t="s">
        <v>2078</v>
      </c>
      <c r="C6" s="48"/>
      <c r="D6" s="48"/>
      <c r="E6" s="48"/>
      <c r="F6" s="266"/>
      <c r="G6" s="106">
        <f t="shared" ref="G6:L6" si="0">G7+G11+G16</f>
        <v>76560.34</v>
      </c>
      <c r="H6" s="106">
        <f t="shared" si="0"/>
        <v>1420</v>
      </c>
      <c r="I6" s="106">
        <f t="shared" si="0"/>
        <v>894</v>
      </c>
      <c r="J6" s="106">
        <f t="shared" si="0"/>
        <v>74224.4</v>
      </c>
      <c r="K6" s="106">
        <f t="shared" si="0"/>
        <v>53153.319</v>
      </c>
      <c r="L6" s="106">
        <f t="shared" si="0"/>
        <v>21071.081</v>
      </c>
      <c r="M6" s="48"/>
      <c r="N6" s="48"/>
      <c r="O6" s="266"/>
      <c r="P6" s="48"/>
      <c r="Q6" s="48"/>
      <c r="R6" s="48"/>
    </row>
    <row r="7" s="18" customFormat="1" ht="30" customHeight="1" spans="1:18">
      <c r="A7" s="88" t="s">
        <v>16</v>
      </c>
      <c r="B7" s="140" t="s">
        <v>49</v>
      </c>
      <c r="C7" s="140"/>
      <c r="D7" s="90"/>
      <c r="E7" s="90"/>
      <c r="F7" s="90"/>
      <c r="G7" s="267">
        <f>G8+G9+G10</f>
        <v>72306.68</v>
      </c>
      <c r="H7" s="267">
        <f>H8+H9+H10</f>
        <v>1200</v>
      </c>
      <c r="I7" s="267">
        <f>I8+I9+I10</f>
        <v>800</v>
      </c>
      <c r="J7" s="267">
        <f>J8+J9+J10</f>
        <v>70306.68</v>
      </c>
      <c r="K7" s="267">
        <f>S8+S9+K10</f>
        <v>50344.029</v>
      </c>
      <c r="L7" s="267">
        <f>T8+T9+L10</f>
        <v>19962.651</v>
      </c>
      <c r="M7" s="61"/>
      <c r="N7" s="61"/>
      <c r="O7" s="61"/>
      <c r="P7" s="61"/>
      <c r="Q7" s="61"/>
      <c r="R7" s="61"/>
    </row>
    <row r="8" s="18" customFormat="1" ht="284" customHeight="1" spans="1:20">
      <c r="A8" s="88">
        <v>1</v>
      </c>
      <c r="B8" s="140" t="s">
        <v>898</v>
      </c>
      <c r="C8" s="89" t="s">
        <v>545</v>
      </c>
      <c r="D8" s="268" t="s">
        <v>899</v>
      </c>
      <c r="E8" s="269" t="s">
        <v>900</v>
      </c>
      <c r="F8" s="90" t="s">
        <v>901</v>
      </c>
      <c r="G8" s="267">
        <v>38490.89</v>
      </c>
      <c r="H8" s="270">
        <v>800</v>
      </c>
      <c r="I8" s="270">
        <v>200</v>
      </c>
      <c r="J8" s="267">
        <f>S8+T8</f>
        <v>37490.89</v>
      </c>
      <c r="M8" s="86" t="s">
        <v>902</v>
      </c>
      <c r="N8" s="87" t="s">
        <v>903</v>
      </c>
      <c r="O8" s="61">
        <v>2025.12</v>
      </c>
      <c r="P8" s="87" t="s">
        <v>21</v>
      </c>
      <c r="Q8" s="87" t="s">
        <v>904</v>
      </c>
      <c r="R8" s="61"/>
      <c r="S8" s="267">
        <v>27000</v>
      </c>
      <c r="T8" s="267">
        <v>10490.89</v>
      </c>
    </row>
    <row r="9" s="18" customFormat="1" ht="269" customHeight="1" spans="1:20">
      <c r="A9" s="88">
        <v>2</v>
      </c>
      <c r="B9" s="140" t="s">
        <v>905</v>
      </c>
      <c r="C9" s="89" t="s">
        <v>545</v>
      </c>
      <c r="D9" s="268" t="s">
        <v>906</v>
      </c>
      <c r="E9" s="269" t="s">
        <v>907</v>
      </c>
      <c r="F9" s="90" t="s">
        <v>908</v>
      </c>
      <c r="G9" s="267">
        <v>33324.32</v>
      </c>
      <c r="H9" s="270">
        <v>400</v>
      </c>
      <c r="I9" s="270">
        <v>600</v>
      </c>
      <c r="J9" s="267">
        <f>S9+T9</f>
        <v>32324.32</v>
      </c>
      <c r="M9" s="86" t="s">
        <v>909</v>
      </c>
      <c r="N9" s="87" t="s">
        <v>910</v>
      </c>
      <c r="O9" s="61">
        <v>2025.12</v>
      </c>
      <c r="P9" s="87" t="s">
        <v>21</v>
      </c>
      <c r="Q9" s="87" t="s">
        <v>911</v>
      </c>
      <c r="R9" s="61"/>
      <c r="S9" s="267">
        <v>23000</v>
      </c>
      <c r="T9" s="267">
        <v>9324.32</v>
      </c>
    </row>
    <row r="10" s="18" customFormat="1" ht="91" customHeight="1" spans="1:18">
      <c r="A10" s="88">
        <v>3</v>
      </c>
      <c r="B10" s="140" t="s">
        <v>912</v>
      </c>
      <c r="C10" s="89" t="s">
        <v>841</v>
      </c>
      <c r="D10" s="268" t="s">
        <v>546</v>
      </c>
      <c r="E10" s="268"/>
      <c r="F10" s="90"/>
      <c r="G10" s="267">
        <v>491.47</v>
      </c>
      <c r="H10" s="270">
        <v>0</v>
      </c>
      <c r="I10" s="270">
        <v>0</v>
      </c>
      <c r="J10" s="267">
        <f>K10+L10</f>
        <v>491.47</v>
      </c>
      <c r="K10" s="267">
        <v>344.029</v>
      </c>
      <c r="L10" s="267">
        <v>147.441</v>
      </c>
      <c r="M10" s="290" t="s">
        <v>913</v>
      </c>
      <c r="N10" s="290" t="s">
        <v>914</v>
      </c>
      <c r="O10" s="61">
        <v>2023.12</v>
      </c>
      <c r="P10" s="290" t="s">
        <v>21</v>
      </c>
      <c r="Q10" s="87" t="s">
        <v>915</v>
      </c>
      <c r="R10" s="61"/>
    </row>
    <row r="11" s="18" customFormat="1" ht="30" customHeight="1" spans="1:18">
      <c r="A11" s="88" t="s">
        <v>33</v>
      </c>
      <c r="B11" s="140" t="s">
        <v>553</v>
      </c>
      <c r="C11" s="140"/>
      <c r="D11" s="90"/>
      <c r="E11" s="90"/>
      <c r="F11" s="90"/>
      <c r="G11" s="267">
        <f>G12+G13+G14+G15</f>
        <v>383.44</v>
      </c>
      <c r="H11" s="267">
        <f>H12+H13+H14+H15</f>
        <v>0</v>
      </c>
      <c r="I11" s="267">
        <f>I12+I13+I14+I15</f>
        <v>0</v>
      </c>
      <c r="J11" s="267">
        <f>J12+J13+J14+J15</f>
        <v>383.44</v>
      </c>
      <c r="K11" s="267">
        <f>S12+S13+S14+S15</f>
        <v>268.39</v>
      </c>
      <c r="L11" s="267">
        <f>T12+T13+T14+T15</f>
        <v>115.05</v>
      </c>
      <c r="M11" s="61"/>
      <c r="N11" s="61"/>
      <c r="O11" s="61"/>
      <c r="P11" s="61"/>
      <c r="Q11" s="61"/>
      <c r="R11" s="61"/>
    </row>
    <row r="12" s="18" customFormat="1" ht="50" customHeight="1" spans="1:20">
      <c r="A12" s="87">
        <v>1</v>
      </c>
      <c r="B12" s="87" t="s">
        <v>554</v>
      </c>
      <c r="C12" s="87" t="s">
        <v>555</v>
      </c>
      <c r="D12" s="87" t="s">
        <v>556</v>
      </c>
      <c r="E12" s="87" t="s">
        <v>557</v>
      </c>
      <c r="F12" s="87" t="s">
        <v>558</v>
      </c>
      <c r="G12" s="87">
        <v>90.96</v>
      </c>
      <c r="H12" s="107">
        <v>0</v>
      </c>
      <c r="I12" s="107">
        <v>0</v>
      </c>
      <c r="J12" s="107">
        <v>90.96</v>
      </c>
      <c r="M12" s="275" t="s">
        <v>559</v>
      </c>
      <c r="N12" s="275" t="s">
        <v>560</v>
      </c>
      <c r="O12" s="61">
        <v>2022.06</v>
      </c>
      <c r="P12" s="275" t="s">
        <v>21</v>
      </c>
      <c r="Q12" s="87" t="s">
        <v>561</v>
      </c>
      <c r="R12" s="61"/>
      <c r="S12" s="296">
        <v>63.67</v>
      </c>
      <c r="T12" s="296">
        <f t="shared" ref="T12:T15" si="1">J12-S12</f>
        <v>27.29</v>
      </c>
    </row>
    <row r="13" s="18" customFormat="1" ht="41" customHeight="1" spans="1:20">
      <c r="A13" s="87">
        <v>2</v>
      </c>
      <c r="B13" s="87" t="s">
        <v>916</v>
      </c>
      <c r="C13" s="87" t="s">
        <v>555</v>
      </c>
      <c r="D13" s="87" t="s">
        <v>556</v>
      </c>
      <c r="E13" s="87" t="s">
        <v>557</v>
      </c>
      <c r="F13" s="87" t="s">
        <v>558</v>
      </c>
      <c r="G13" s="87">
        <v>99.44</v>
      </c>
      <c r="H13" s="107">
        <v>0</v>
      </c>
      <c r="I13" s="107">
        <v>0</v>
      </c>
      <c r="J13" s="107">
        <v>99.44</v>
      </c>
      <c r="M13" s="275" t="s">
        <v>917</v>
      </c>
      <c r="N13" s="275" t="s">
        <v>560</v>
      </c>
      <c r="O13" s="61">
        <v>2022.06</v>
      </c>
      <c r="P13" s="275" t="s">
        <v>21</v>
      </c>
      <c r="Q13" s="87" t="s">
        <v>918</v>
      </c>
      <c r="R13" s="61"/>
      <c r="S13" s="296">
        <v>69.6</v>
      </c>
      <c r="T13" s="296">
        <f t="shared" si="1"/>
        <v>29.84</v>
      </c>
    </row>
    <row r="14" s="18" customFormat="1" ht="38" customHeight="1" spans="1:20">
      <c r="A14" s="87">
        <v>3</v>
      </c>
      <c r="B14" s="87" t="s">
        <v>563</v>
      </c>
      <c r="C14" s="87" t="s">
        <v>555</v>
      </c>
      <c r="D14" s="87" t="s">
        <v>564</v>
      </c>
      <c r="E14" s="87" t="s">
        <v>565</v>
      </c>
      <c r="F14" s="87" t="s">
        <v>566</v>
      </c>
      <c r="G14" s="87">
        <v>97.99</v>
      </c>
      <c r="H14" s="107">
        <v>0</v>
      </c>
      <c r="I14" s="107">
        <v>0</v>
      </c>
      <c r="J14" s="107">
        <v>97.99</v>
      </c>
      <c r="M14" s="275" t="s">
        <v>567</v>
      </c>
      <c r="N14" s="275" t="s">
        <v>568</v>
      </c>
      <c r="O14" s="61">
        <v>2022.06</v>
      </c>
      <c r="P14" s="275" t="s">
        <v>21</v>
      </c>
      <c r="Q14" s="87" t="s">
        <v>569</v>
      </c>
      <c r="R14" s="61"/>
      <c r="S14" s="296">
        <v>68.59</v>
      </c>
      <c r="T14" s="296">
        <f t="shared" si="1"/>
        <v>29.4</v>
      </c>
    </row>
    <row r="15" s="18" customFormat="1" ht="37" customHeight="1" spans="1:20">
      <c r="A15" s="87">
        <v>4</v>
      </c>
      <c r="B15" s="87" t="s">
        <v>919</v>
      </c>
      <c r="C15" s="87" t="s">
        <v>555</v>
      </c>
      <c r="D15" s="87" t="s">
        <v>564</v>
      </c>
      <c r="E15" s="87" t="s">
        <v>565</v>
      </c>
      <c r="F15" s="87" t="s">
        <v>566</v>
      </c>
      <c r="G15" s="87">
        <v>95.05</v>
      </c>
      <c r="H15" s="107">
        <v>0</v>
      </c>
      <c r="I15" s="107">
        <v>0</v>
      </c>
      <c r="J15" s="107">
        <v>95.05</v>
      </c>
      <c r="M15" s="275" t="s">
        <v>920</v>
      </c>
      <c r="N15" s="275" t="s">
        <v>560</v>
      </c>
      <c r="O15" s="61">
        <v>2022.06</v>
      </c>
      <c r="P15" s="275" t="s">
        <v>21</v>
      </c>
      <c r="Q15" s="87" t="s">
        <v>921</v>
      </c>
      <c r="R15" s="61"/>
      <c r="S15" s="296">
        <v>66.53</v>
      </c>
      <c r="T15" s="296">
        <f t="shared" si="1"/>
        <v>28.52</v>
      </c>
    </row>
    <row r="16" s="18" customFormat="1" ht="30" customHeight="1" spans="1:18">
      <c r="A16" s="88" t="s">
        <v>38</v>
      </c>
      <c r="B16" s="89" t="s">
        <v>92</v>
      </c>
      <c r="C16" s="89"/>
      <c r="D16" s="90"/>
      <c r="E16" s="90"/>
      <c r="F16" s="90"/>
      <c r="G16" s="267">
        <f>G20+G21+G23+G24+G25+G26+G27</f>
        <v>3870.22</v>
      </c>
      <c r="H16" s="267">
        <f>H20+H21+H23+H24+H25+H26+H27</f>
        <v>220</v>
      </c>
      <c r="I16" s="267">
        <f>I20+I21+I23+I24+I25+I26+I27</f>
        <v>94</v>
      </c>
      <c r="J16" s="267">
        <f>J20+J21+J23+J24+J25+J26+J27</f>
        <v>3534.28</v>
      </c>
      <c r="K16" s="267">
        <f>K20+S21+S23+S24+K25+S26+S27</f>
        <v>2540.9</v>
      </c>
      <c r="L16" s="267">
        <f>L20+T21+T23+T24+L25+T26+T27</f>
        <v>993.38</v>
      </c>
      <c r="M16" s="61"/>
      <c r="N16" s="61"/>
      <c r="O16" s="61"/>
      <c r="P16" s="61"/>
      <c r="Q16" s="61"/>
      <c r="R16" s="61"/>
    </row>
    <row r="17" s="236" customFormat="1" ht="44" customHeight="1" spans="1:17">
      <c r="A17" s="87">
        <v>1</v>
      </c>
      <c r="B17" s="87" t="s">
        <v>571</v>
      </c>
      <c r="C17" s="87" t="s">
        <v>555</v>
      </c>
      <c r="D17" s="87" t="s">
        <v>572</v>
      </c>
      <c r="E17" s="87"/>
      <c r="F17" s="87"/>
      <c r="G17" s="87">
        <v>20</v>
      </c>
      <c r="H17" s="87"/>
      <c r="I17" s="87"/>
      <c r="J17" s="87">
        <v>20</v>
      </c>
      <c r="K17" s="87">
        <v>14</v>
      </c>
      <c r="L17" s="87">
        <v>6</v>
      </c>
      <c r="M17" s="87" t="s">
        <v>573</v>
      </c>
      <c r="N17" s="87" t="s">
        <v>574</v>
      </c>
      <c r="O17" s="291">
        <v>44531</v>
      </c>
      <c r="P17" s="87" t="s">
        <v>575</v>
      </c>
      <c r="Q17" s="87"/>
    </row>
    <row r="18" s="237" customFormat="1" ht="66" customHeight="1" spans="1:17">
      <c r="A18" s="87">
        <v>2</v>
      </c>
      <c r="B18" s="87" t="s">
        <v>576</v>
      </c>
      <c r="C18" s="87" t="s">
        <v>577</v>
      </c>
      <c r="D18" s="87"/>
      <c r="E18" s="87"/>
      <c r="F18" s="87"/>
      <c r="G18" s="87">
        <v>60</v>
      </c>
      <c r="H18" s="87"/>
      <c r="I18" s="87"/>
      <c r="J18" s="87">
        <f>K18</f>
        <v>60</v>
      </c>
      <c r="K18" s="87">
        <v>60</v>
      </c>
      <c r="L18" s="87"/>
      <c r="M18" s="87" t="s">
        <v>2079</v>
      </c>
      <c r="N18" s="87" t="s">
        <v>579</v>
      </c>
      <c r="O18" s="291">
        <v>44531</v>
      </c>
      <c r="P18" s="87" t="s">
        <v>21</v>
      </c>
      <c r="Q18" s="87"/>
    </row>
    <row r="19" s="238" customFormat="1" ht="48" spans="1:18">
      <c r="A19" s="271">
        <v>3</v>
      </c>
      <c r="B19" s="89" t="s">
        <v>580</v>
      </c>
      <c r="C19" s="272" t="s">
        <v>545</v>
      </c>
      <c r="D19" s="90" t="s">
        <v>2080</v>
      </c>
      <c r="E19" s="90"/>
      <c r="F19" s="273" t="s">
        <v>582</v>
      </c>
      <c r="G19" s="274">
        <v>15</v>
      </c>
      <c r="H19" s="274">
        <v>0</v>
      </c>
      <c r="I19" s="274">
        <v>0</v>
      </c>
      <c r="J19" s="274">
        <v>15</v>
      </c>
      <c r="K19" s="274">
        <v>15</v>
      </c>
      <c r="L19" s="274">
        <v>0</v>
      </c>
      <c r="M19" s="292" t="s">
        <v>583</v>
      </c>
      <c r="N19" s="87" t="s">
        <v>922</v>
      </c>
      <c r="O19" s="293"/>
      <c r="P19" s="294" t="s">
        <v>2081</v>
      </c>
      <c r="Q19" s="301" t="s">
        <v>1024</v>
      </c>
      <c r="R19" s="302"/>
    </row>
    <row r="20" s="18" customFormat="1" ht="114" customHeight="1" spans="1:18">
      <c r="A20" s="88">
        <v>1</v>
      </c>
      <c r="B20" s="275" t="s">
        <v>923</v>
      </c>
      <c r="C20" s="87" t="s">
        <v>545</v>
      </c>
      <c r="D20" s="87" t="s">
        <v>546</v>
      </c>
      <c r="E20" s="87" t="s">
        <v>924</v>
      </c>
      <c r="F20" s="87" t="s">
        <v>592</v>
      </c>
      <c r="G20" s="107">
        <v>60.63</v>
      </c>
      <c r="H20" s="107">
        <v>0</v>
      </c>
      <c r="I20" s="107">
        <v>0</v>
      </c>
      <c r="J20" s="107">
        <v>60.63</v>
      </c>
      <c r="K20" s="107">
        <v>49</v>
      </c>
      <c r="L20" s="107">
        <v>11.63</v>
      </c>
      <c r="M20" s="275" t="s">
        <v>925</v>
      </c>
      <c r="N20" s="87" t="s">
        <v>926</v>
      </c>
      <c r="O20" s="295" t="s">
        <v>595</v>
      </c>
      <c r="P20" s="87" t="s">
        <v>21</v>
      </c>
      <c r="Q20" s="87" t="s">
        <v>927</v>
      </c>
      <c r="R20" s="275"/>
    </row>
    <row r="21" s="18" customFormat="1" ht="94" customHeight="1" spans="1:20">
      <c r="A21" s="88">
        <v>2</v>
      </c>
      <c r="B21" s="275" t="s">
        <v>928</v>
      </c>
      <c r="C21" s="89" t="s">
        <v>545</v>
      </c>
      <c r="D21" s="87" t="s">
        <v>929</v>
      </c>
      <c r="E21" s="87" t="s">
        <v>565</v>
      </c>
      <c r="F21" s="87" t="s">
        <v>930</v>
      </c>
      <c r="G21" s="107">
        <v>241.94</v>
      </c>
      <c r="H21" s="107">
        <v>70</v>
      </c>
      <c r="I21" s="107">
        <v>30</v>
      </c>
      <c r="J21" s="107">
        <f>S21+T21</f>
        <v>120</v>
      </c>
      <c r="M21" s="275" t="s">
        <v>931</v>
      </c>
      <c r="N21" s="87" t="s">
        <v>932</v>
      </c>
      <c r="O21" s="295" t="s">
        <v>595</v>
      </c>
      <c r="P21" s="87" t="s">
        <v>21</v>
      </c>
      <c r="Q21" s="87" t="s">
        <v>933</v>
      </c>
      <c r="R21" s="275"/>
      <c r="S21" s="107">
        <v>100</v>
      </c>
      <c r="T21" s="107">
        <v>20</v>
      </c>
    </row>
    <row r="22" s="18" customFormat="1" ht="140" customHeight="1" spans="1:18">
      <c r="A22" s="88">
        <v>4</v>
      </c>
      <c r="B22" s="275" t="s">
        <v>934</v>
      </c>
      <c r="C22" s="89" t="s">
        <v>545</v>
      </c>
      <c r="D22" s="87"/>
      <c r="E22" s="87" t="s">
        <v>935</v>
      </c>
      <c r="F22" s="90" t="s">
        <v>936</v>
      </c>
      <c r="G22" s="107">
        <v>884.55</v>
      </c>
      <c r="H22" s="107">
        <v>0</v>
      </c>
      <c r="I22" s="107">
        <v>500</v>
      </c>
      <c r="J22" s="107">
        <f>K22+L22</f>
        <v>230</v>
      </c>
      <c r="K22" s="107">
        <v>161</v>
      </c>
      <c r="L22" s="107">
        <v>69</v>
      </c>
      <c r="M22" s="275" t="s">
        <v>937</v>
      </c>
      <c r="N22" s="87" t="s">
        <v>938</v>
      </c>
      <c r="O22" s="295" t="s">
        <v>595</v>
      </c>
      <c r="P22" s="87" t="s">
        <v>21</v>
      </c>
      <c r="Q22" s="87" t="s">
        <v>939</v>
      </c>
      <c r="R22" s="275"/>
    </row>
    <row r="23" s="18" customFormat="1" ht="93" customHeight="1" spans="1:20">
      <c r="A23" s="88">
        <v>3</v>
      </c>
      <c r="B23" s="89" t="s">
        <v>940</v>
      </c>
      <c r="C23" s="89" t="s">
        <v>545</v>
      </c>
      <c r="D23" s="90" t="s">
        <v>941</v>
      </c>
      <c r="E23" s="90" t="s">
        <v>942</v>
      </c>
      <c r="F23" s="90" t="s">
        <v>943</v>
      </c>
      <c r="G23" s="267">
        <v>1659.86</v>
      </c>
      <c r="H23" s="267">
        <v>0</v>
      </c>
      <c r="I23" s="267">
        <v>0</v>
      </c>
      <c r="J23" s="267">
        <f>S23+T23</f>
        <v>1659.86</v>
      </c>
      <c r="M23" s="86" t="s">
        <v>944</v>
      </c>
      <c r="N23" s="86" t="s">
        <v>945</v>
      </c>
      <c r="O23" s="87">
        <v>2023.12</v>
      </c>
      <c r="P23" s="87" t="s">
        <v>21</v>
      </c>
      <c r="Q23" s="87" t="s">
        <v>946</v>
      </c>
      <c r="R23" s="87"/>
      <c r="S23" s="267">
        <v>1200</v>
      </c>
      <c r="T23" s="267">
        <v>459.86</v>
      </c>
    </row>
    <row r="24" s="18" customFormat="1" ht="76" customHeight="1" spans="1:20">
      <c r="A24" s="88">
        <v>4</v>
      </c>
      <c r="B24" s="89" t="s">
        <v>947</v>
      </c>
      <c r="C24" s="89" t="s">
        <v>545</v>
      </c>
      <c r="D24" s="90" t="s">
        <v>941</v>
      </c>
      <c r="E24" s="90" t="s">
        <v>948</v>
      </c>
      <c r="F24" s="90" t="s">
        <v>949</v>
      </c>
      <c r="G24" s="267">
        <v>1417.27</v>
      </c>
      <c r="H24" s="267">
        <v>0</v>
      </c>
      <c r="I24" s="267">
        <v>0</v>
      </c>
      <c r="J24" s="267">
        <f>S24+T24</f>
        <v>1417.27</v>
      </c>
      <c r="M24" s="86" t="s">
        <v>950</v>
      </c>
      <c r="N24" s="86" t="s">
        <v>951</v>
      </c>
      <c r="O24" s="87">
        <v>2023.12</v>
      </c>
      <c r="P24" s="87" t="s">
        <v>21</v>
      </c>
      <c r="Q24" s="87" t="s">
        <v>952</v>
      </c>
      <c r="R24" s="87"/>
      <c r="S24" s="267">
        <v>1000</v>
      </c>
      <c r="T24" s="267">
        <v>417.27</v>
      </c>
    </row>
    <row r="25" s="239" customFormat="1" ht="227" customHeight="1" spans="1:22">
      <c r="A25" s="88">
        <v>5</v>
      </c>
      <c r="B25" s="87" t="s">
        <v>953</v>
      </c>
      <c r="C25" s="87" t="s">
        <v>803</v>
      </c>
      <c r="D25" s="87" t="s">
        <v>572</v>
      </c>
      <c r="E25" s="87"/>
      <c r="F25" s="87"/>
      <c r="G25" s="87">
        <v>323.52</v>
      </c>
      <c r="H25" s="107">
        <v>150</v>
      </c>
      <c r="I25" s="107">
        <v>64</v>
      </c>
      <c r="J25" s="107">
        <v>109.52</v>
      </c>
      <c r="K25" s="296">
        <v>75</v>
      </c>
      <c r="L25" s="296">
        <f>J25-K25</f>
        <v>34.52</v>
      </c>
      <c r="M25" s="275" t="s">
        <v>954</v>
      </c>
      <c r="N25" s="275" t="s">
        <v>955</v>
      </c>
      <c r="O25" s="87">
        <v>2022.06</v>
      </c>
      <c r="P25" s="275" t="s">
        <v>21</v>
      </c>
      <c r="Q25" s="87" t="s">
        <v>956</v>
      </c>
      <c r="R25" s="61"/>
      <c r="S25" s="238"/>
      <c r="T25" s="238"/>
      <c r="U25" s="238"/>
      <c r="V25" s="238"/>
    </row>
    <row r="26" s="239" customFormat="1" ht="56" customHeight="1" spans="1:22">
      <c r="A26" s="88">
        <v>6</v>
      </c>
      <c r="B26" s="89" t="s">
        <v>957</v>
      </c>
      <c r="C26" s="89" t="s">
        <v>958</v>
      </c>
      <c r="D26" s="90" t="s">
        <v>556</v>
      </c>
      <c r="E26" s="90" t="s">
        <v>959</v>
      </c>
      <c r="F26" s="90" t="s">
        <v>960</v>
      </c>
      <c r="G26" s="276">
        <v>95</v>
      </c>
      <c r="H26" s="267">
        <v>0</v>
      </c>
      <c r="I26" s="267">
        <v>0</v>
      </c>
      <c r="J26" s="267">
        <v>95</v>
      </c>
      <c r="M26" s="61" t="s">
        <v>961</v>
      </c>
      <c r="N26" s="86" t="s">
        <v>962</v>
      </c>
      <c r="O26" s="61">
        <v>2022.12</v>
      </c>
      <c r="P26" s="87" t="s">
        <v>21</v>
      </c>
      <c r="Q26" s="87" t="s">
        <v>963</v>
      </c>
      <c r="R26" s="61"/>
      <c r="S26" s="267">
        <f>J26*0.7</f>
        <v>66.5</v>
      </c>
      <c r="T26" s="267">
        <f>J26-S26</f>
        <v>28.5</v>
      </c>
      <c r="U26" s="238"/>
      <c r="V26" s="238"/>
    </row>
    <row r="27" s="239" customFormat="1" ht="52" customHeight="1" spans="1:22">
      <c r="A27" s="88">
        <v>7</v>
      </c>
      <c r="B27" s="89" t="s">
        <v>964</v>
      </c>
      <c r="C27" s="89" t="s">
        <v>611</v>
      </c>
      <c r="D27" s="90" t="s">
        <v>965</v>
      </c>
      <c r="E27" s="90" t="s">
        <v>966</v>
      </c>
      <c r="F27" s="90" t="s">
        <v>967</v>
      </c>
      <c r="G27" s="276">
        <v>72</v>
      </c>
      <c r="H27" s="267">
        <v>0</v>
      </c>
      <c r="I27" s="267">
        <v>0</v>
      </c>
      <c r="J27" s="267">
        <v>72</v>
      </c>
      <c r="M27" s="61" t="s">
        <v>961</v>
      </c>
      <c r="N27" s="86" t="s">
        <v>968</v>
      </c>
      <c r="O27" s="61">
        <v>2022.12</v>
      </c>
      <c r="P27" s="87" t="s">
        <v>21</v>
      </c>
      <c r="Q27" s="87" t="s">
        <v>969</v>
      </c>
      <c r="R27" s="61"/>
      <c r="S27" s="267">
        <f>J27*0.7</f>
        <v>50.4</v>
      </c>
      <c r="T27" s="267">
        <f>J27-S27</f>
        <v>21.6</v>
      </c>
      <c r="U27" s="238"/>
      <c r="V27" s="238"/>
    </row>
    <row r="28" s="235" customFormat="1" ht="26" customHeight="1" spans="1:18">
      <c r="A28" s="48"/>
      <c r="B28" s="48" t="s">
        <v>22</v>
      </c>
      <c r="C28" s="48"/>
      <c r="D28" s="48"/>
      <c r="E28" s="48"/>
      <c r="F28" s="266"/>
      <c r="G28" s="128"/>
      <c r="H28" s="277"/>
      <c r="I28" s="297"/>
      <c r="J28" s="128"/>
      <c r="K28" s="128"/>
      <c r="L28" s="128"/>
      <c r="M28" s="48"/>
      <c r="N28" s="48"/>
      <c r="O28" s="266"/>
      <c r="P28" s="48"/>
      <c r="Q28" s="48"/>
      <c r="R28" s="48"/>
    </row>
    <row r="29" s="240" customFormat="1" ht="30" customHeight="1" spans="1:18">
      <c r="A29" s="278" t="s">
        <v>16</v>
      </c>
      <c r="B29" s="278" t="s">
        <v>49</v>
      </c>
      <c r="C29" s="278"/>
      <c r="D29" s="278"/>
      <c r="E29" s="278"/>
      <c r="F29" s="278"/>
      <c r="G29" s="278">
        <f t="shared" ref="G29:L29" si="2">G30+G31+G32+G33+G34+G35</f>
        <v>36735.43</v>
      </c>
      <c r="H29" s="278">
        <f t="shared" si="2"/>
        <v>7543</v>
      </c>
      <c r="I29" s="278">
        <f t="shared" si="2"/>
        <v>3803</v>
      </c>
      <c r="J29" s="278">
        <f t="shared" si="2"/>
        <v>25389.43</v>
      </c>
      <c r="K29" s="278">
        <f t="shared" si="2"/>
        <v>17772.601</v>
      </c>
      <c r="L29" s="278">
        <f t="shared" si="2"/>
        <v>7616.829</v>
      </c>
      <c r="M29" s="278"/>
      <c r="N29" s="278"/>
      <c r="O29" s="278"/>
      <c r="P29" s="278"/>
      <c r="Q29" s="278"/>
      <c r="R29" s="278"/>
    </row>
    <row r="30" s="241" customFormat="1" ht="132" spans="1:18">
      <c r="A30" s="279">
        <v>1</v>
      </c>
      <c r="B30" s="280" t="s">
        <v>970</v>
      </c>
      <c r="C30" s="280" t="s">
        <v>841</v>
      </c>
      <c r="D30" s="280" t="s">
        <v>971</v>
      </c>
      <c r="E30" s="280"/>
      <c r="F30" s="280" t="s">
        <v>972</v>
      </c>
      <c r="G30" s="280">
        <v>23420.56</v>
      </c>
      <c r="H30" s="280">
        <f>4820+753</f>
        <v>5573</v>
      </c>
      <c r="I30" s="280">
        <f>1876+323</f>
        <v>2199</v>
      </c>
      <c r="J30" s="280">
        <f>G30-H30-I30</f>
        <v>15648.56</v>
      </c>
      <c r="K30" s="280">
        <f t="shared" ref="K30:K35" si="3">J30*0.7</f>
        <v>10953.992</v>
      </c>
      <c r="L30" s="280">
        <f t="shared" ref="L30:L35" si="4">J30-K30</f>
        <v>4694.568</v>
      </c>
      <c r="M30" s="280" t="s">
        <v>973</v>
      </c>
      <c r="N30" s="280" t="s">
        <v>974</v>
      </c>
      <c r="O30" s="280"/>
      <c r="P30" s="280" t="s">
        <v>25</v>
      </c>
      <c r="Q30" s="280" t="s">
        <v>975</v>
      </c>
      <c r="R30" s="280" t="s">
        <v>976</v>
      </c>
    </row>
    <row r="31" s="241" customFormat="1" ht="108" spans="1:18">
      <c r="A31" s="279">
        <v>2</v>
      </c>
      <c r="B31" s="280" t="s">
        <v>977</v>
      </c>
      <c r="C31" s="280" t="s">
        <v>841</v>
      </c>
      <c r="D31" s="280" t="s">
        <v>978</v>
      </c>
      <c r="E31" s="280"/>
      <c r="F31" s="280" t="s">
        <v>979</v>
      </c>
      <c r="G31" s="280">
        <v>12069.46</v>
      </c>
      <c r="H31" s="280">
        <f>1070+900</f>
        <v>1970</v>
      </c>
      <c r="I31" s="280">
        <v>1604</v>
      </c>
      <c r="J31" s="280">
        <f>G31-H31-I31</f>
        <v>8495.46</v>
      </c>
      <c r="K31" s="280">
        <f t="shared" si="3"/>
        <v>5946.822</v>
      </c>
      <c r="L31" s="298">
        <f t="shared" si="4"/>
        <v>2548.638</v>
      </c>
      <c r="M31" s="280" t="s">
        <v>980</v>
      </c>
      <c r="N31" s="280" t="s">
        <v>981</v>
      </c>
      <c r="O31" s="280"/>
      <c r="P31" s="280" t="s">
        <v>25</v>
      </c>
      <c r="Q31" s="280" t="s">
        <v>982</v>
      </c>
      <c r="R31" s="280" t="s">
        <v>976</v>
      </c>
    </row>
    <row r="32" s="241" customFormat="1" ht="48" spans="1:18">
      <c r="A32" s="279">
        <v>3</v>
      </c>
      <c r="B32" s="276" t="s">
        <v>983</v>
      </c>
      <c r="C32" s="276" t="s">
        <v>545</v>
      </c>
      <c r="D32" s="276" t="s">
        <v>984</v>
      </c>
      <c r="E32" s="276"/>
      <c r="F32" s="276" t="s">
        <v>985</v>
      </c>
      <c r="G32" s="276">
        <v>200</v>
      </c>
      <c r="H32" s="276">
        <v>0</v>
      </c>
      <c r="I32" s="276">
        <v>0</v>
      </c>
      <c r="J32" s="276">
        <v>200</v>
      </c>
      <c r="K32" s="276">
        <v>140</v>
      </c>
      <c r="L32" s="276">
        <v>60</v>
      </c>
      <c r="M32" s="276" t="s">
        <v>986</v>
      </c>
      <c r="N32" s="276" t="s">
        <v>987</v>
      </c>
      <c r="O32" s="276"/>
      <c r="P32" s="276" t="s">
        <v>988</v>
      </c>
      <c r="Q32" s="276" t="s">
        <v>989</v>
      </c>
      <c r="R32" s="276"/>
    </row>
    <row r="33" s="241" customFormat="1" ht="72" spans="1:18">
      <c r="A33" s="279">
        <v>4</v>
      </c>
      <c r="B33" s="276" t="s">
        <v>990</v>
      </c>
      <c r="C33" s="276" t="s">
        <v>611</v>
      </c>
      <c r="D33" s="276" t="s">
        <v>991</v>
      </c>
      <c r="E33" s="276" t="s">
        <v>992</v>
      </c>
      <c r="F33" s="276" t="s">
        <v>993</v>
      </c>
      <c r="G33" s="276">
        <v>551.86</v>
      </c>
      <c r="H33" s="276">
        <v>0</v>
      </c>
      <c r="I33" s="276">
        <v>0</v>
      </c>
      <c r="J33" s="276">
        <v>551.86</v>
      </c>
      <c r="K33" s="276">
        <v>386.302</v>
      </c>
      <c r="L33" s="276">
        <v>165.558</v>
      </c>
      <c r="M33" s="276" t="s">
        <v>994</v>
      </c>
      <c r="N33" s="276" t="s">
        <v>995</v>
      </c>
      <c r="O33" s="276"/>
      <c r="P33" s="276" t="s">
        <v>996</v>
      </c>
      <c r="Q33" s="276" t="s">
        <v>997</v>
      </c>
      <c r="R33" s="276"/>
    </row>
    <row r="34" s="241" customFormat="1" ht="105" customHeight="1" spans="1:18">
      <c r="A34" s="279">
        <v>5</v>
      </c>
      <c r="B34" s="276" t="s">
        <v>998</v>
      </c>
      <c r="C34" s="276" t="s">
        <v>545</v>
      </c>
      <c r="D34" s="276" t="s">
        <v>999</v>
      </c>
      <c r="E34" s="276" t="s">
        <v>1000</v>
      </c>
      <c r="F34" s="276" t="s">
        <v>1001</v>
      </c>
      <c r="G34" s="276">
        <v>21.53</v>
      </c>
      <c r="H34" s="276">
        <v>0</v>
      </c>
      <c r="I34" s="276">
        <v>0</v>
      </c>
      <c r="J34" s="276">
        <v>21.53</v>
      </c>
      <c r="K34" s="276">
        <v>15.071</v>
      </c>
      <c r="L34" s="276">
        <v>6.459</v>
      </c>
      <c r="M34" s="276" t="s">
        <v>1002</v>
      </c>
      <c r="N34" s="276" t="s">
        <v>1003</v>
      </c>
      <c r="O34" s="276"/>
      <c r="P34" s="276" t="s">
        <v>1004</v>
      </c>
      <c r="Q34" s="276" t="s">
        <v>997</v>
      </c>
      <c r="R34" s="276"/>
    </row>
    <row r="35" s="241" customFormat="1" ht="72" spans="1:18">
      <c r="A35" s="279">
        <v>6</v>
      </c>
      <c r="B35" s="281" t="s">
        <v>1005</v>
      </c>
      <c r="C35" s="276" t="s">
        <v>611</v>
      </c>
      <c r="D35" s="276" t="s">
        <v>1006</v>
      </c>
      <c r="E35" s="276" t="s">
        <v>1006</v>
      </c>
      <c r="F35" s="276" t="s">
        <v>1007</v>
      </c>
      <c r="G35" s="281">
        <v>472.02</v>
      </c>
      <c r="H35" s="281">
        <v>0</v>
      </c>
      <c r="I35" s="281">
        <v>0</v>
      </c>
      <c r="J35" s="281">
        <v>472.02</v>
      </c>
      <c r="K35" s="281">
        <f t="shared" si="3"/>
        <v>330.414</v>
      </c>
      <c r="L35" s="281">
        <f t="shared" si="4"/>
        <v>141.606</v>
      </c>
      <c r="M35" s="276" t="s">
        <v>1008</v>
      </c>
      <c r="N35" s="276" t="s">
        <v>1009</v>
      </c>
      <c r="O35" s="276"/>
      <c r="P35" s="276" t="s">
        <v>1004</v>
      </c>
      <c r="Q35" s="276" t="s">
        <v>989</v>
      </c>
      <c r="R35" s="276"/>
    </row>
    <row r="36" s="240" customFormat="1" ht="30" customHeight="1" spans="1:18">
      <c r="A36" s="278" t="s">
        <v>33</v>
      </c>
      <c r="B36" s="278" t="s">
        <v>553</v>
      </c>
      <c r="C36" s="278"/>
      <c r="D36" s="278"/>
      <c r="E36" s="278"/>
      <c r="F36" s="278"/>
      <c r="G36" s="278">
        <f t="shared" ref="G36:L36" si="5">G37+G38</f>
        <v>8767.76</v>
      </c>
      <c r="H36" s="278">
        <f t="shared" si="5"/>
        <v>0</v>
      </c>
      <c r="I36" s="278">
        <f t="shared" si="5"/>
        <v>1170</v>
      </c>
      <c r="J36" s="278">
        <f t="shared" si="5"/>
        <v>1405.72</v>
      </c>
      <c r="K36" s="278">
        <f t="shared" si="5"/>
        <v>1224.004</v>
      </c>
      <c r="L36" s="278">
        <f t="shared" si="5"/>
        <v>181.716</v>
      </c>
      <c r="M36" s="278"/>
      <c r="N36" s="278"/>
      <c r="O36" s="278"/>
      <c r="P36" s="278"/>
      <c r="Q36" s="278"/>
      <c r="R36" s="278"/>
    </row>
    <row r="37" s="18" customFormat="1" ht="336" spans="1:18">
      <c r="A37" s="90">
        <v>1</v>
      </c>
      <c r="B37" s="276" t="s">
        <v>1010</v>
      </c>
      <c r="C37" s="276" t="s">
        <v>841</v>
      </c>
      <c r="D37" s="276" t="s">
        <v>1011</v>
      </c>
      <c r="E37" s="276"/>
      <c r="F37" s="276" t="s">
        <v>1012</v>
      </c>
      <c r="G37" s="276">
        <v>8162.04</v>
      </c>
      <c r="H37" s="276">
        <v>0</v>
      </c>
      <c r="I37" s="276">
        <v>1170</v>
      </c>
      <c r="J37" s="276">
        <v>800</v>
      </c>
      <c r="K37" s="276">
        <v>800</v>
      </c>
      <c r="L37" s="276">
        <v>0</v>
      </c>
      <c r="M37" s="276" t="s">
        <v>1013</v>
      </c>
      <c r="N37" s="276" t="s">
        <v>1014</v>
      </c>
      <c r="O37" s="276"/>
      <c r="P37" s="276" t="s">
        <v>1015</v>
      </c>
      <c r="Q37" s="276" t="s">
        <v>1016</v>
      </c>
      <c r="R37" s="276"/>
    </row>
    <row r="38" s="18" customFormat="1" ht="106" customHeight="1" spans="1:18">
      <c r="A38" s="90">
        <v>2</v>
      </c>
      <c r="B38" s="276" t="s">
        <v>1017</v>
      </c>
      <c r="C38" s="276" t="s">
        <v>841</v>
      </c>
      <c r="D38" s="276" t="s">
        <v>1018</v>
      </c>
      <c r="E38" s="276"/>
      <c r="F38" s="280" t="s">
        <v>2082</v>
      </c>
      <c r="G38" s="276">
        <v>605.72</v>
      </c>
      <c r="H38" s="276">
        <v>0</v>
      </c>
      <c r="I38" s="276">
        <v>0</v>
      </c>
      <c r="J38" s="276">
        <v>605.72</v>
      </c>
      <c r="K38" s="276">
        <f>J38*0.7</f>
        <v>424.004</v>
      </c>
      <c r="L38" s="276">
        <f>J38*0.3</f>
        <v>181.716</v>
      </c>
      <c r="M38" s="276" t="s">
        <v>1020</v>
      </c>
      <c r="N38" s="276" t="s">
        <v>1021</v>
      </c>
      <c r="O38" s="276"/>
      <c r="P38" s="276" t="s">
        <v>1004</v>
      </c>
      <c r="Q38" s="276" t="s">
        <v>1022</v>
      </c>
      <c r="R38" s="276"/>
    </row>
    <row r="39" s="240" customFormat="1" ht="30" customHeight="1" spans="1:18">
      <c r="A39" s="278" t="s">
        <v>38</v>
      </c>
      <c r="B39" s="278" t="s">
        <v>92</v>
      </c>
      <c r="C39" s="278"/>
      <c r="D39" s="278"/>
      <c r="E39" s="278"/>
      <c r="F39" s="278"/>
      <c r="G39" s="278" t="e">
        <f>G40+G41+G43+G47+G48+#REF!</f>
        <v>#REF!</v>
      </c>
      <c r="H39" s="278" t="e">
        <f>H40+H41+H43+H47+H48+#REF!</f>
        <v>#REF!</v>
      </c>
      <c r="I39" s="278" t="e">
        <f>I40+I41+I43+I47+I48+#REF!</f>
        <v>#REF!</v>
      </c>
      <c r="J39" s="278" t="e">
        <f>J40+J41+J43+J47+J48+#REF!</f>
        <v>#REF!</v>
      </c>
      <c r="K39" s="278" t="e">
        <f>K40+K41+K43+K47+K48+#REF!</f>
        <v>#REF!</v>
      </c>
      <c r="L39" s="278" t="e">
        <f>L40+L41+L43+L47+L48+#REF!</f>
        <v>#REF!</v>
      </c>
      <c r="M39" s="278"/>
      <c r="N39" s="278"/>
      <c r="O39" s="278"/>
      <c r="P39" s="278"/>
      <c r="Q39" s="278"/>
      <c r="R39" s="278"/>
    </row>
    <row r="40" s="240" customFormat="1" ht="60" spans="1:18">
      <c r="A40" s="90">
        <v>1</v>
      </c>
      <c r="B40" s="276" t="s">
        <v>610</v>
      </c>
      <c r="C40" s="276" t="s">
        <v>611</v>
      </c>
      <c r="D40" s="276" t="s">
        <v>612</v>
      </c>
      <c r="E40" s="276" t="s">
        <v>613</v>
      </c>
      <c r="F40" s="276" t="s">
        <v>1025</v>
      </c>
      <c r="G40" s="276">
        <v>432.66</v>
      </c>
      <c r="H40" s="276">
        <v>0</v>
      </c>
      <c r="I40" s="276">
        <v>0</v>
      </c>
      <c r="J40" s="276">
        <v>432.66</v>
      </c>
      <c r="K40" s="276">
        <f t="shared" ref="K40:K45" si="6">J40*0.7</f>
        <v>302.862</v>
      </c>
      <c r="L40" s="276">
        <f t="shared" ref="L40:L45" si="7">J40-K40</f>
        <v>129.798</v>
      </c>
      <c r="M40" s="276" t="s">
        <v>615</v>
      </c>
      <c r="N40" s="276" t="s">
        <v>616</v>
      </c>
      <c r="O40" s="276"/>
      <c r="P40" s="276" t="s">
        <v>1015</v>
      </c>
      <c r="Q40" s="276" t="s">
        <v>617</v>
      </c>
      <c r="R40" s="276"/>
    </row>
    <row r="41" s="241" customFormat="1" ht="30" customHeight="1" spans="1:18">
      <c r="A41" s="90">
        <v>2</v>
      </c>
      <c r="B41" s="276" t="s">
        <v>2083</v>
      </c>
      <c r="C41" s="276"/>
      <c r="D41" s="276"/>
      <c r="E41" s="276"/>
      <c r="F41" s="276"/>
      <c r="G41" s="276">
        <f t="shared" ref="G41:L41" si="8">G42</f>
        <v>300</v>
      </c>
      <c r="H41" s="276">
        <v>0</v>
      </c>
      <c r="I41" s="276">
        <v>0</v>
      </c>
      <c r="J41" s="276">
        <f t="shared" si="8"/>
        <v>300</v>
      </c>
      <c r="K41" s="276">
        <f t="shared" si="8"/>
        <v>210</v>
      </c>
      <c r="L41" s="276">
        <f t="shared" si="8"/>
        <v>90</v>
      </c>
      <c r="M41" s="276"/>
      <c r="N41" s="276"/>
      <c r="O41" s="276"/>
      <c r="P41" s="276"/>
      <c r="Q41" s="276"/>
      <c r="R41" s="276"/>
    </row>
    <row r="42" s="242" customFormat="1" ht="56" customHeight="1" spans="1:18">
      <c r="A42" s="276" t="s">
        <v>191</v>
      </c>
      <c r="B42" s="276" t="s">
        <v>1026</v>
      </c>
      <c r="C42" s="276" t="s">
        <v>1027</v>
      </c>
      <c r="D42" s="276" t="s">
        <v>1028</v>
      </c>
      <c r="E42" s="276"/>
      <c r="F42" s="276"/>
      <c r="G42" s="276">
        <v>300</v>
      </c>
      <c r="H42" s="276">
        <v>0</v>
      </c>
      <c r="I42" s="276">
        <v>0</v>
      </c>
      <c r="J42" s="276">
        <v>300</v>
      </c>
      <c r="K42" s="276">
        <v>210</v>
      </c>
      <c r="L42" s="276">
        <v>90</v>
      </c>
      <c r="M42" s="276" t="s">
        <v>1029</v>
      </c>
      <c r="N42" s="276" t="s">
        <v>1030</v>
      </c>
      <c r="O42" s="276"/>
      <c r="P42" s="276" t="s">
        <v>25</v>
      </c>
      <c r="Q42" s="276"/>
      <c r="R42" s="276"/>
    </row>
    <row r="43" s="243" customFormat="1" ht="25" customHeight="1" spans="1:18">
      <c r="A43" s="90">
        <v>3</v>
      </c>
      <c r="B43" s="276" t="s">
        <v>203</v>
      </c>
      <c r="C43" s="276"/>
      <c r="D43" s="276"/>
      <c r="E43" s="276"/>
      <c r="F43" s="276"/>
      <c r="G43" s="276">
        <f t="shared" ref="G43:L43" si="9">G44+G45+G46</f>
        <v>483.65</v>
      </c>
      <c r="H43" s="276">
        <v>0</v>
      </c>
      <c r="I43" s="276">
        <v>0</v>
      </c>
      <c r="J43" s="276">
        <f t="shared" si="9"/>
        <v>483.65</v>
      </c>
      <c r="K43" s="276">
        <f t="shared" si="9"/>
        <v>338.551</v>
      </c>
      <c r="L43" s="276">
        <f t="shared" si="9"/>
        <v>145.099</v>
      </c>
      <c r="M43" s="276"/>
      <c r="N43" s="276"/>
      <c r="O43" s="276"/>
      <c r="P43" s="276"/>
      <c r="Q43" s="276"/>
      <c r="R43" s="276"/>
    </row>
    <row r="44" s="243" customFormat="1" ht="144" spans="1:18">
      <c r="A44" s="276" t="s">
        <v>191</v>
      </c>
      <c r="B44" s="276" t="s">
        <v>1031</v>
      </c>
      <c r="C44" s="276" t="s">
        <v>611</v>
      </c>
      <c r="D44" s="276" t="s">
        <v>1032</v>
      </c>
      <c r="E44" s="276" t="s">
        <v>1033</v>
      </c>
      <c r="F44" s="276" t="s">
        <v>1034</v>
      </c>
      <c r="G44" s="276">
        <v>350</v>
      </c>
      <c r="H44" s="276">
        <v>0</v>
      </c>
      <c r="I44" s="276">
        <v>0</v>
      </c>
      <c r="J44" s="276">
        <v>350</v>
      </c>
      <c r="K44" s="276">
        <f t="shared" si="6"/>
        <v>245</v>
      </c>
      <c r="L44" s="276">
        <f t="shared" si="7"/>
        <v>105</v>
      </c>
      <c r="M44" s="276" t="s">
        <v>1035</v>
      </c>
      <c r="N44" s="276" t="s">
        <v>1036</v>
      </c>
      <c r="O44" s="276"/>
      <c r="P44" s="276" t="s">
        <v>2084</v>
      </c>
      <c r="Q44" s="276" t="s">
        <v>1037</v>
      </c>
      <c r="R44" s="276"/>
    </row>
    <row r="45" s="243" customFormat="1" ht="86" customHeight="1" spans="1:18">
      <c r="A45" s="281" t="s">
        <v>194</v>
      </c>
      <c r="B45" s="281" t="s">
        <v>619</v>
      </c>
      <c r="C45" s="281" t="s">
        <v>611</v>
      </c>
      <c r="D45" s="281" t="s">
        <v>620</v>
      </c>
      <c r="E45" s="281" t="s">
        <v>621</v>
      </c>
      <c r="F45" s="282" t="s">
        <v>1038</v>
      </c>
      <c r="G45" s="282">
        <v>68.53</v>
      </c>
      <c r="H45" s="282">
        <v>0</v>
      </c>
      <c r="I45" s="282">
        <v>0</v>
      </c>
      <c r="J45" s="282">
        <f>G45</f>
        <v>68.53</v>
      </c>
      <c r="K45" s="282">
        <f t="shared" si="6"/>
        <v>47.971</v>
      </c>
      <c r="L45" s="282">
        <f t="shared" si="7"/>
        <v>20.559</v>
      </c>
      <c r="M45" s="282" t="s">
        <v>622</v>
      </c>
      <c r="N45" s="282" t="s">
        <v>623</v>
      </c>
      <c r="O45" s="281"/>
      <c r="P45" s="281" t="s">
        <v>1004</v>
      </c>
      <c r="Q45" s="281" t="s">
        <v>624</v>
      </c>
      <c r="R45" s="281"/>
    </row>
    <row r="46" s="243" customFormat="1" ht="91" customHeight="1" spans="1:18">
      <c r="A46" s="276" t="s">
        <v>196</v>
      </c>
      <c r="B46" s="276" t="s">
        <v>1039</v>
      </c>
      <c r="C46" s="276" t="s">
        <v>611</v>
      </c>
      <c r="D46" s="276" t="s">
        <v>612</v>
      </c>
      <c r="E46" s="276" t="s">
        <v>613</v>
      </c>
      <c r="F46" s="276" t="s">
        <v>1040</v>
      </c>
      <c r="G46" s="276">
        <v>65.12</v>
      </c>
      <c r="H46" s="276">
        <v>0</v>
      </c>
      <c r="I46" s="276">
        <v>0</v>
      </c>
      <c r="J46" s="276">
        <v>65.12</v>
      </c>
      <c r="K46" s="276">
        <v>45.58</v>
      </c>
      <c r="L46" s="276">
        <v>19.54</v>
      </c>
      <c r="M46" s="276" t="s">
        <v>1041</v>
      </c>
      <c r="N46" s="276" t="s">
        <v>1042</v>
      </c>
      <c r="O46" s="276"/>
      <c r="P46" s="276" t="s">
        <v>1015</v>
      </c>
      <c r="Q46" s="276" t="s">
        <v>1043</v>
      </c>
      <c r="R46" s="276"/>
    </row>
    <row r="47" s="243" customFormat="1" ht="216" spans="1:18">
      <c r="A47" s="90">
        <v>4</v>
      </c>
      <c r="B47" s="276" t="s">
        <v>1044</v>
      </c>
      <c r="C47" s="276" t="s">
        <v>545</v>
      </c>
      <c r="D47" s="276" t="s">
        <v>1045</v>
      </c>
      <c r="E47" s="276"/>
      <c r="F47" s="276" t="s">
        <v>2085</v>
      </c>
      <c r="G47" s="276">
        <v>297.88</v>
      </c>
      <c r="H47" s="276">
        <v>0</v>
      </c>
      <c r="I47" s="276">
        <v>0</v>
      </c>
      <c r="J47" s="276">
        <v>297.88</v>
      </c>
      <c r="K47" s="276">
        <f>J47*0.7</f>
        <v>208.516</v>
      </c>
      <c r="L47" s="276">
        <f t="shared" ref="L47:L49" si="10">J47-K47</f>
        <v>89.364</v>
      </c>
      <c r="M47" s="276" t="s">
        <v>1046</v>
      </c>
      <c r="N47" s="276" t="s">
        <v>1047</v>
      </c>
      <c r="O47" s="273"/>
      <c r="P47" s="276" t="s">
        <v>25</v>
      </c>
      <c r="Q47" s="276" t="s">
        <v>1048</v>
      </c>
      <c r="R47" s="87"/>
    </row>
    <row r="48" s="243" customFormat="1" ht="140" customHeight="1" spans="1:18">
      <c r="A48" s="90">
        <v>5</v>
      </c>
      <c r="B48" s="276" t="s">
        <v>1049</v>
      </c>
      <c r="C48" s="276" t="s">
        <v>611</v>
      </c>
      <c r="D48" s="276" t="s">
        <v>1050</v>
      </c>
      <c r="E48" s="276"/>
      <c r="F48" s="276" t="s">
        <v>1051</v>
      </c>
      <c r="G48" s="276">
        <v>153.24</v>
      </c>
      <c r="H48" s="276">
        <v>36</v>
      </c>
      <c r="I48" s="276">
        <v>15</v>
      </c>
      <c r="J48" s="276">
        <v>102.24</v>
      </c>
      <c r="K48" s="276">
        <v>73.46</v>
      </c>
      <c r="L48" s="276">
        <f t="shared" si="10"/>
        <v>28.78</v>
      </c>
      <c r="M48" s="276" t="s">
        <v>1052</v>
      </c>
      <c r="N48" s="276" t="s">
        <v>955</v>
      </c>
      <c r="O48" s="273"/>
      <c r="P48" s="276" t="s">
        <v>25</v>
      </c>
      <c r="Q48" s="276" t="s">
        <v>1053</v>
      </c>
      <c r="R48" s="87"/>
    </row>
    <row r="49" s="243" customFormat="1" ht="70" customHeight="1" spans="1:18">
      <c r="A49" s="90">
        <v>6</v>
      </c>
      <c r="B49" s="276" t="s">
        <v>1054</v>
      </c>
      <c r="C49" s="276" t="s">
        <v>611</v>
      </c>
      <c r="D49" s="276" t="s">
        <v>1055</v>
      </c>
      <c r="E49" s="276"/>
      <c r="F49" s="276" t="s">
        <v>1056</v>
      </c>
      <c r="G49" s="276">
        <v>414.97</v>
      </c>
      <c r="H49" s="276">
        <v>0</v>
      </c>
      <c r="I49" s="276">
        <v>0</v>
      </c>
      <c r="J49" s="276">
        <v>414.97</v>
      </c>
      <c r="K49" s="276">
        <f>J49*0.7</f>
        <v>290.479</v>
      </c>
      <c r="L49" s="276">
        <f t="shared" si="10"/>
        <v>124.491</v>
      </c>
      <c r="M49" s="276" t="s">
        <v>1057</v>
      </c>
      <c r="N49" s="276" t="s">
        <v>1058</v>
      </c>
      <c r="O49" s="273"/>
      <c r="P49" s="276" t="s">
        <v>1004</v>
      </c>
      <c r="Q49" s="276" t="s">
        <v>1059</v>
      </c>
      <c r="R49" s="87"/>
    </row>
    <row r="50" s="244" customFormat="1" ht="27" customHeight="1" spans="1:18">
      <c r="A50" s="283"/>
      <c r="B50" s="284" t="s">
        <v>44</v>
      </c>
      <c r="C50" s="284"/>
      <c r="D50" s="284"/>
      <c r="E50" s="284"/>
      <c r="F50" s="284"/>
      <c r="G50" s="284"/>
      <c r="H50" s="284"/>
      <c r="I50" s="284"/>
      <c r="J50" s="284"/>
      <c r="K50" s="284"/>
      <c r="L50" s="284"/>
      <c r="M50" s="284"/>
      <c r="N50" s="284"/>
      <c r="O50" s="299"/>
      <c r="P50" s="284"/>
      <c r="Q50" s="284"/>
      <c r="R50" s="75"/>
    </row>
    <row r="51" s="18" customFormat="1" ht="30" customHeight="1" spans="1:18">
      <c r="A51" s="90" t="s">
        <v>16</v>
      </c>
      <c r="B51" s="276" t="s">
        <v>49</v>
      </c>
      <c r="C51" s="276"/>
      <c r="D51" s="276"/>
      <c r="E51" s="276"/>
      <c r="F51" s="276"/>
      <c r="G51" s="276">
        <f t="shared" ref="G51:K51" si="11">G52</f>
        <v>4119.5</v>
      </c>
      <c r="H51" s="276"/>
      <c r="I51" s="276"/>
      <c r="J51" s="276">
        <f t="shared" si="11"/>
        <v>2000</v>
      </c>
      <c r="K51" s="276">
        <f t="shared" si="11"/>
        <v>2000</v>
      </c>
      <c r="L51" s="276"/>
      <c r="M51" s="276"/>
      <c r="N51" s="276"/>
      <c r="O51" s="273"/>
      <c r="P51" s="276"/>
      <c r="Q51" s="276"/>
      <c r="R51" s="87"/>
    </row>
    <row r="52" s="18" customFormat="1" ht="98" customHeight="1" spans="1:18">
      <c r="A52" s="90">
        <v>1</v>
      </c>
      <c r="B52" s="276" t="s">
        <v>1060</v>
      </c>
      <c r="C52" s="276" t="s">
        <v>646</v>
      </c>
      <c r="D52" s="276" t="s">
        <v>1061</v>
      </c>
      <c r="E52" s="276" t="s">
        <v>1062</v>
      </c>
      <c r="F52" s="276" t="s">
        <v>1063</v>
      </c>
      <c r="G52" s="276">
        <v>4119.5</v>
      </c>
      <c r="H52" s="276"/>
      <c r="I52" s="276"/>
      <c r="J52" s="276">
        <v>2000</v>
      </c>
      <c r="K52" s="276">
        <v>2000</v>
      </c>
      <c r="L52" s="276"/>
      <c r="M52" s="276" t="s">
        <v>1064</v>
      </c>
      <c r="N52" s="276" t="s">
        <v>1065</v>
      </c>
      <c r="O52" s="273" t="s">
        <v>1066</v>
      </c>
      <c r="P52" s="276" t="s">
        <v>213</v>
      </c>
      <c r="Q52" s="276" t="s">
        <v>1067</v>
      </c>
      <c r="R52" s="87"/>
    </row>
    <row r="53" customFormat="1" ht="27" customHeight="1" spans="1:18">
      <c r="A53" s="90" t="s">
        <v>16</v>
      </c>
      <c r="B53" s="276" t="s">
        <v>92</v>
      </c>
      <c r="C53" s="276"/>
      <c r="D53" s="276"/>
      <c r="E53" s="276"/>
      <c r="F53" s="276"/>
      <c r="G53" s="276"/>
      <c r="H53" s="276"/>
      <c r="I53" s="276"/>
      <c r="J53" s="276"/>
      <c r="K53" s="276"/>
      <c r="L53" s="276"/>
      <c r="M53" s="276"/>
      <c r="N53" s="276"/>
      <c r="O53" s="273"/>
      <c r="P53" s="276"/>
      <c r="Q53" s="276"/>
      <c r="R53" s="303"/>
    </row>
    <row r="54" s="236" customFormat="1" ht="44" customHeight="1" spans="1:17">
      <c r="A54" s="87">
        <v>1</v>
      </c>
      <c r="B54" s="87" t="s">
        <v>626</v>
      </c>
      <c r="C54" s="87" t="s">
        <v>555</v>
      </c>
      <c r="D54" s="87" t="s">
        <v>572</v>
      </c>
      <c r="E54" s="87"/>
      <c r="F54" s="87"/>
      <c r="G54" s="61">
        <v>20</v>
      </c>
      <c r="H54" s="87"/>
      <c r="I54" s="87"/>
      <c r="J54" s="87">
        <v>20</v>
      </c>
      <c r="K54" s="87">
        <v>20</v>
      </c>
      <c r="L54" s="87"/>
      <c r="M54" s="87" t="s">
        <v>573</v>
      </c>
      <c r="N54" s="87" t="s">
        <v>574</v>
      </c>
      <c r="O54" s="291">
        <v>44531</v>
      </c>
      <c r="P54" s="87" t="s">
        <v>213</v>
      </c>
      <c r="Q54" s="87"/>
    </row>
    <row r="55" s="237" customFormat="1" ht="66" customHeight="1" spans="1:17">
      <c r="A55" s="87">
        <v>2</v>
      </c>
      <c r="B55" s="87" t="s">
        <v>627</v>
      </c>
      <c r="C55" s="87" t="s">
        <v>577</v>
      </c>
      <c r="D55" s="87"/>
      <c r="E55" s="87"/>
      <c r="F55" s="87"/>
      <c r="G55" s="87">
        <v>60</v>
      </c>
      <c r="H55" s="87"/>
      <c r="I55" s="87"/>
      <c r="J55" s="87">
        <f>K55</f>
        <v>60</v>
      </c>
      <c r="K55" s="87">
        <v>60</v>
      </c>
      <c r="L55" s="87"/>
      <c r="M55" s="87" t="s">
        <v>2079</v>
      </c>
      <c r="N55" s="87" t="s">
        <v>579</v>
      </c>
      <c r="O55" s="291">
        <v>44531</v>
      </c>
      <c r="P55" s="87" t="s">
        <v>25</v>
      </c>
      <c r="Q55" s="87"/>
    </row>
    <row r="56" s="238" customFormat="1" ht="48" spans="1:18">
      <c r="A56" s="271">
        <v>10</v>
      </c>
      <c r="B56" s="89" t="s">
        <v>2086</v>
      </c>
      <c r="C56" s="272" t="s">
        <v>545</v>
      </c>
      <c r="D56" s="90" t="s">
        <v>629</v>
      </c>
      <c r="E56" s="90"/>
      <c r="F56" s="273" t="s">
        <v>582</v>
      </c>
      <c r="G56" s="274">
        <v>15</v>
      </c>
      <c r="H56" s="274">
        <v>0</v>
      </c>
      <c r="I56" s="274">
        <v>0</v>
      </c>
      <c r="J56" s="274">
        <v>15</v>
      </c>
      <c r="K56" s="274">
        <v>15</v>
      </c>
      <c r="L56" s="274">
        <v>0</v>
      </c>
      <c r="M56" s="292" t="s">
        <v>630</v>
      </c>
      <c r="N56" s="87" t="s">
        <v>922</v>
      </c>
      <c r="O56" s="293"/>
      <c r="P56" s="294" t="s">
        <v>213</v>
      </c>
      <c r="Q56" s="301" t="s">
        <v>1024</v>
      </c>
      <c r="R56" s="302"/>
    </row>
    <row r="57" s="18" customFormat="1" ht="64" customHeight="1" spans="1:18">
      <c r="A57" s="87">
        <v>1</v>
      </c>
      <c r="B57" s="87" t="s">
        <v>207</v>
      </c>
      <c r="C57" s="87" t="s">
        <v>545</v>
      </c>
      <c r="D57" s="87" t="s">
        <v>1073</v>
      </c>
      <c r="E57" s="87"/>
      <c r="F57" s="87"/>
      <c r="G57" s="61">
        <v>1500</v>
      </c>
      <c r="H57" s="87">
        <v>0</v>
      </c>
      <c r="I57" s="87">
        <v>0</v>
      </c>
      <c r="J57" s="87">
        <v>1500</v>
      </c>
      <c r="K57" s="87">
        <v>1500</v>
      </c>
      <c r="L57" s="87"/>
      <c r="M57" s="87" t="s">
        <v>1074</v>
      </c>
      <c r="N57" s="87" t="s">
        <v>1075</v>
      </c>
      <c r="O57" s="291"/>
      <c r="P57" s="87" t="s">
        <v>213</v>
      </c>
      <c r="Q57" s="87"/>
      <c r="R57" s="87"/>
    </row>
    <row r="58" s="18" customFormat="1" ht="64" customHeight="1" spans="1:18">
      <c r="A58" s="87">
        <v>2</v>
      </c>
      <c r="B58" s="87" t="s">
        <v>1076</v>
      </c>
      <c r="C58" s="87" t="s">
        <v>545</v>
      </c>
      <c r="D58" s="87" t="s">
        <v>1077</v>
      </c>
      <c r="E58" s="87" t="s">
        <v>1078</v>
      </c>
      <c r="F58" s="87"/>
      <c r="G58" s="87">
        <v>165.67</v>
      </c>
      <c r="H58" s="87">
        <v>0</v>
      </c>
      <c r="I58" s="87"/>
      <c r="J58" s="87">
        <f>K58+L58</f>
        <v>165.67</v>
      </c>
      <c r="K58" s="61">
        <f t="shared" ref="K58:K62" si="12">G58-L58</f>
        <v>154.92</v>
      </c>
      <c r="L58" s="61">
        <v>10.75</v>
      </c>
      <c r="M58" s="87" t="s">
        <v>1079</v>
      </c>
      <c r="N58" s="87" t="s">
        <v>1080</v>
      </c>
      <c r="O58" s="61">
        <v>2023.3</v>
      </c>
      <c r="P58" s="87" t="s">
        <v>213</v>
      </c>
      <c r="Q58" s="61" t="s">
        <v>1081</v>
      </c>
      <c r="R58" s="163"/>
    </row>
    <row r="59" s="18" customFormat="1" ht="64" customHeight="1" spans="1:18">
      <c r="A59" s="87">
        <v>3</v>
      </c>
      <c r="B59" s="87" t="s">
        <v>1082</v>
      </c>
      <c r="C59" s="87" t="s">
        <v>1083</v>
      </c>
      <c r="D59" s="87" t="s">
        <v>1084</v>
      </c>
      <c r="E59" s="87" t="s">
        <v>1085</v>
      </c>
      <c r="F59" s="87"/>
      <c r="G59" s="87">
        <v>35.96</v>
      </c>
      <c r="H59" s="87">
        <v>0</v>
      </c>
      <c r="I59" s="87"/>
      <c r="J59" s="87">
        <v>35.96</v>
      </c>
      <c r="K59" s="61">
        <f t="shared" si="12"/>
        <v>34.23</v>
      </c>
      <c r="L59" s="61">
        <v>1.73</v>
      </c>
      <c r="M59" s="87" t="s">
        <v>1086</v>
      </c>
      <c r="N59" s="87" t="s">
        <v>1087</v>
      </c>
      <c r="O59" s="61">
        <v>2023.3</v>
      </c>
      <c r="P59" s="87" t="s">
        <v>213</v>
      </c>
      <c r="Q59" s="87" t="s">
        <v>1088</v>
      </c>
      <c r="R59" s="163"/>
    </row>
    <row r="60" s="18" customFormat="1" ht="64" customHeight="1" spans="1:18">
      <c r="A60" s="87">
        <v>4</v>
      </c>
      <c r="B60" s="87" t="s">
        <v>1089</v>
      </c>
      <c r="C60" s="87" t="s">
        <v>545</v>
      </c>
      <c r="D60" s="87" t="s">
        <v>1090</v>
      </c>
      <c r="E60" s="87" t="s">
        <v>1091</v>
      </c>
      <c r="F60" s="87"/>
      <c r="G60" s="87">
        <v>1607.31</v>
      </c>
      <c r="H60" s="87"/>
      <c r="I60" s="87"/>
      <c r="J60" s="87">
        <v>1607.31</v>
      </c>
      <c r="K60" s="87">
        <v>1607.31</v>
      </c>
      <c r="L60" s="61"/>
      <c r="M60" s="87" t="s">
        <v>1092</v>
      </c>
      <c r="N60" s="87" t="s">
        <v>1093</v>
      </c>
      <c r="O60" s="61">
        <v>2023.3</v>
      </c>
      <c r="P60" s="87" t="s">
        <v>213</v>
      </c>
      <c r="Q60" s="61" t="s">
        <v>1081</v>
      </c>
      <c r="R60" s="163"/>
    </row>
    <row r="61" s="18" customFormat="1" ht="64" customHeight="1" spans="1:18">
      <c r="A61" s="87">
        <v>5</v>
      </c>
      <c r="B61" s="87" t="s">
        <v>1094</v>
      </c>
      <c r="C61" s="87" t="s">
        <v>545</v>
      </c>
      <c r="D61" s="87" t="s">
        <v>1095</v>
      </c>
      <c r="E61" s="87"/>
      <c r="F61" s="87"/>
      <c r="G61" s="87">
        <v>487</v>
      </c>
      <c r="H61" s="87"/>
      <c r="I61" s="87"/>
      <c r="J61" s="87">
        <v>487</v>
      </c>
      <c r="K61" s="87">
        <v>487</v>
      </c>
      <c r="L61" s="61"/>
      <c r="M61" s="87" t="s">
        <v>1096</v>
      </c>
      <c r="N61" s="87" t="s">
        <v>1097</v>
      </c>
      <c r="O61" s="61">
        <v>2023.3</v>
      </c>
      <c r="P61" s="87" t="s">
        <v>213</v>
      </c>
      <c r="Q61" s="61" t="s">
        <v>1081</v>
      </c>
      <c r="R61" s="163"/>
    </row>
    <row r="62" s="236" customFormat="1" ht="64" customHeight="1" spans="1:18">
      <c r="A62" s="87">
        <v>6</v>
      </c>
      <c r="B62" s="87" t="s">
        <v>1098</v>
      </c>
      <c r="C62" s="87" t="s">
        <v>545</v>
      </c>
      <c r="D62" s="87" t="s">
        <v>1077</v>
      </c>
      <c r="E62" s="87" t="s">
        <v>1099</v>
      </c>
      <c r="F62" s="61"/>
      <c r="G62" s="61">
        <v>662.06</v>
      </c>
      <c r="H62" s="61">
        <v>0</v>
      </c>
      <c r="I62" s="87"/>
      <c r="J62" s="61">
        <f>K62+L62</f>
        <v>662.06</v>
      </c>
      <c r="K62" s="61">
        <f t="shared" si="12"/>
        <v>619.82</v>
      </c>
      <c r="L62" s="61">
        <v>42.24</v>
      </c>
      <c r="M62" s="87" t="s">
        <v>1100</v>
      </c>
      <c r="N62" s="87" t="s">
        <v>1101</v>
      </c>
      <c r="O62" s="61">
        <v>2023.3</v>
      </c>
      <c r="P62" s="87" t="s">
        <v>213</v>
      </c>
      <c r="Q62" s="87" t="s">
        <v>1102</v>
      </c>
      <c r="R62" s="163"/>
    </row>
    <row r="63" s="245" customFormat="1" ht="26.1" customHeight="1" spans="1:18">
      <c r="A63" s="48"/>
      <c r="B63" s="48" t="s">
        <v>1103</v>
      </c>
      <c r="C63" s="48"/>
      <c r="D63" s="48"/>
      <c r="E63" s="48"/>
      <c r="F63" s="266"/>
      <c r="G63" s="128">
        <f t="shared" ref="G63:L63" si="13">SUM(G64+G67+G71)</f>
        <v>30960.25</v>
      </c>
      <c r="H63" s="128">
        <f t="shared" si="13"/>
        <v>3000</v>
      </c>
      <c r="I63" s="128">
        <f t="shared" si="13"/>
        <v>0</v>
      </c>
      <c r="J63" s="128">
        <f t="shared" si="13"/>
        <v>14483.25</v>
      </c>
      <c r="K63" s="128">
        <f t="shared" si="13"/>
        <v>11586.02</v>
      </c>
      <c r="L63" s="128">
        <f t="shared" si="13"/>
        <v>2897.49</v>
      </c>
      <c r="M63" s="48"/>
      <c r="N63" s="48"/>
      <c r="O63" s="266"/>
      <c r="P63" s="48"/>
      <c r="Q63" s="48"/>
      <c r="R63" s="48"/>
    </row>
    <row r="64" s="240" customFormat="1" ht="30" customHeight="1" spans="1:18">
      <c r="A64" s="285" t="s">
        <v>16</v>
      </c>
      <c r="B64" s="286" t="s">
        <v>49</v>
      </c>
      <c r="C64" s="286"/>
      <c r="D64" s="287"/>
      <c r="E64" s="287"/>
      <c r="F64" s="287"/>
      <c r="G64" s="287">
        <f t="shared" ref="G64:L64" si="14">SUM(G65:G66)</f>
        <v>26477</v>
      </c>
      <c r="H64" s="287">
        <f t="shared" si="14"/>
        <v>3000</v>
      </c>
      <c r="I64" s="287">
        <f t="shared" si="14"/>
        <v>0</v>
      </c>
      <c r="J64" s="287">
        <f t="shared" si="14"/>
        <v>10000</v>
      </c>
      <c r="K64" s="287">
        <f t="shared" si="14"/>
        <v>8000</v>
      </c>
      <c r="L64" s="287">
        <f t="shared" si="14"/>
        <v>2000</v>
      </c>
      <c r="M64" s="300"/>
      <c r="N64" s="300"/>
      <c r="O64" s="300"/>
      <c r="P64" s="300"/>
      <c r="Q64" s="300"/>
      <c r="R64" s="300"/>
    </row>
    <row r="65" s="18" customFormat="1" ht="135" customHeight="1" spans="1:18">
      <c r="A65" s="88">
        <v>1</v>
      </c>
      <c r="B65" s="88" t="s">
        <v>1104</v>
      </c>
      <c r="C65" s="304" t="s">
        <v>841</v>
      </c>
      <c r="D65" s="305" t="s">
        <v>1105</v>
      </c>
      <c r="E65" s="305" t="s">
        <v>1106</v>
      </c>
      <c r="F65" s="279" t="s">
        <v>1107</v>
      </c>
      <c r="G65" s="279">
        <v>21477</v>
      </c>
      <c r="H65" s="306">
        <v>3000</v>
      </c>
      <c r="I65" s="306">
        <v>0</v>
      </c>
      <c r="J65" s="279">
        <v>5000</v>
      </c>
      <c r="K65" s="88">
        <v>4000</v>
      </c>
      <c r="L65" s="88">
        <v>1000</v>
      </c>
      <c r="M65" s="87" t="s">
        <v>1108</v>
      </c>
      <c r="N65" s="87" t="s">
        <v>1109</v>
      </c>
      <c r="O65" s="61"/>
      <c r="P65" s="87" t="s">
        <v>53</v>
      </c>
      <c r="Q65" s="87" t="s">
        <v>1110</v>
      </c>
      <c r="R65" s="61"/>
    </row>
    <row r="66" s="18" customFormat="1" ht="57" customHeight="1" spans="1:18">
      <c r="A66" s="88">
        <v>2</v>
      </c>
      <c r="B66" s="88" t="s">
        <v>1111</v>
      </c>
      <c r="C66" s="304" t="s">
        <v>696</v>
      </c>
      <c r="D66" s="305" t="s">
        <v>1112</v>
      </c>
      <c r="E66" s="305" t="s">
        <v>1113</v>
      </c>
      <c r="F66" s="279" t="s">
        <v>1114</v>
      </c>
      <c r="G66" s="279">
        <v>5000</v>
      </c>
      <c r="H66" s="306">
        <v>0</v>
      </c>
      <c r="I66" s="306">
        <v>0</v>
      </c>
      <c r="J66" s="279">
        <v>5000</v>
      </c>
      <c r="K66" s="88">
        <v>4000</v>
      </c>
      <c r="L66" s="88">
        <v>1000</v>
      </c>
      <c r="M66" s="87" t="s">
        <v>1115</v>
      </c>
      <c r="N66" s="87" t="s">
        <v>1116</v>
      </c>
      <c r="O66" s="61"/>
      <c r="P66" s="87" t="s">
        <v>53</v>
      </c>
      <c r="Q66" s="87" t="s">
        <v>1117</v>
      </c>
      <c r="R66" s="61"/>
    </row>
    <row r="67" s="240" customFormat="1" ht="30" customHeight="1" spans="1:18">
      <c r="A67" s="285" t="s">
        <v>33</v>
      </c>
      <c r="B67" s="286" t="s">
        <v>553</v>
      </c>
      <c r="C67" s="286"/>
      <c r="D67" s="287"/>
      <c r="E67" s="287"/>
      <c r="F67" s="287"/>
      <c r="G67" s="287">
        <f t="shared" ref="G67:L67" si="15">SUM(G68:G70)</f>
        <v>650</v>
      </c>
      <c r="H67" s="287">
        <f t="shared" si="15"/>
        <v>0</v>
      </c>
      <c r="I67" s="287">
        <f t="shared" si="15"/>
        <v>0</v>
      </c>
      <c r="J67" s="287">
        <f t="shared" si="15"/>
        <v>650</v>
      </c>
      <c r="K67" s="287">
        <f t="shared" si="15"/>
        <v>520</v>
      </c>
      <c r="L67" s="287">
        <f t="shared" si="15"/>
        <v>130</v>
      </c>
      <c r="M67" s="300"/>
      <c r="N67" s="300"/>
      <c r="O67" s="300"/>
      <c r="P67" s="300"/>
      <c r="Q67" s="300"/>
      <c r="R67" s="300"/>
    </row>
    <row r="68" s="18" customFormat="1" ht="48.9" customHeight="1" spans="1:18">
      <c r="A68" s="88">
        <v>1</v>
      </c>
      <c r="B68" s="304" t="s">
        <v>1118</v>
      </c>
      <c r="C68" s="304" t="s">
        <v>555</v>
      </c>
      <c r="D68" s="279" t="s">
        <v>1119</v>
      </c>
      <c r="E68" s="279" t="s">
        <v>1120</v>
      </c>
      <c r="F68" s="279" t="s">
        <v>1121</v>
      </c>
      <c r="G68" s="279">
        <v>350</v>
      </c>
      <c r="H68" s="279">
        <v>0</v>
      </c>
      <c r="I68" s="279">
        <v>0</v>
      </c>
      <c r="J68" s="280">
        <f t="shared" ref="J68:J70" si="16">G68</f>
        <v>350</v>
      </c>
      <c r="K68" s="88">
        <f t="shared" ref="K68:K70" si="17">J68*0.8</f>
        <v>280</v>
      </c>
      <c r="L68" s="88">
        <f t="shared" ref="L68:L70" si="18">J68*0.2</f>
        <v>70</v>
      </c>
      <c r="M68" s="87" t="s">
        <v>1122</v>
      </c>
      <c r="N68" s="87" t="s">
        <v>1123</v>
      </c>
      <c r="O68" s="61"/>
      <c r="P68" s="87" t="s">
        <v>53</v>
      </c>
      <c r="Q68" s="87" t="s">
        <v>1124</v>
      </c>
      <c r="R68" s="61"/>
    </row>
    <row r="69" s="18" customFormat="1" ht="48.9" customHeight="1" spans="1:18">
      <c r="A69" s="88">
        <v>2</v>
      </c>
      <c r="B69" s="304" t="s">
        <v>1125</v>
      </c>
      <c r="C69" s="304" t="s">
        <v>555</v>
      </c>
      <c r="D69" s="279" t="s">
        <v>1126</v>
      </c>
      <c r="E69" s="279" t="s">
        <v>1127</v>
      </c>
      <c r="F69" s="279" t="s">
        <v>1121</v>
      </c>
      <c r="G69" s="279">
        <v>250</v>
      </c>
      <c r="H69" s="279">
        <v>0</v>
      </c>
      <c r="I69" s="279">
        <v>0</v>
      </c>
      <c r="J69" s="280">
        <f t="shared" si="16"/>
        <v>250</v>
      </c>
      <c r="K69" s="88">
        <f t="shared" si="17"/>
        <v>200</v>
      </c>
      <c r="L69" s="88">
        <f t="shared" si="18"/>
        <v>50</v>
      </c>
      <c r="M69" s="87" t="s">
        <v>1122</v>
      </c>
      <c r="N69" s="87" t="s">
        <v>1128</v>
      </c>
      <c r="O69" s="61"/>
      <c r="P69" s="87" t="s">
        <v>53</v>
      </c>
      <c r="Q69" s="87" t="s">
        <v>1124</v>
      </c>
      <c r="R69" s="61"/>
    </row>
    <row r="70" s="18" customFormat="1" ht="44.1" customHeight="1" spans="1:18">
      <c r="A70" s="88">
        <v>3</v>
      </c>
      <c r="B70" s="304" t="s">
        <v>1129</v>
      </c>
      <c r="C70" s="304" t="s">
        <v>555</v>
      </c>
      <c r="D70" s="279" t="s">
        <v>1130</v>
      </c>
      <c r="E70" s="279" t="s">
        <v>1131</v>
      </c>
      <c r="F70" s="279" t="s">
        <v>1132</v>
      </c>
      <c r="G70" s="279">
        <v>50</v>
      </c>
      <c r="H70" s="279">
        <v>0</v>
      </c>
      <c r="I70" s="279">
        <v>0</v>
      </c>
      <c r="J70" s="280">
        <f t="shared" si="16"/>
        <v>50</v>
      </c>
      <c r="K70" s="88">
        <f t="shared" si="17"/>
        <v>40</v>
      </c>
      <c r="L70" s="88">
        <f t="shared" si="18"/>
        <v>10</v>
      </c>
      <c r="M70" s="87" t="s">
        <v>1133</v>
      </c>
      <c r="N70" s="87" t="s">
        <v>1134</v>
      </c>
      <c r="O70" s="61"/>
      <c r="P70" s="87" t="s">
        <v>53</v>
      </c>
      <c r="Q70" s="87" t="s">
        <v>1124</v>
      </c>
      <c r="R70" s="61"/>
    </row>
    <row r="71" s="240" customFormat="1" ht="30" customHeight="1" spans="1:18">
      <c r="A71" s="285" t="s">
        <v>38</v>
      </c>
      <c r="B71" s="307" t="s">
        <v>92</v>
      </c>
      <c r="C71" s="307"/>
      <c r="D71" s="287"/>
      <c r="E71" s="287"/>
      <c r="F71" s="287"/>
      <c r="G71" s="287">
        <f t="shared" ref="G71:L71" si="19">SUM(G75:G83)</f>
        <v>3833.25</v>
      </c>
      <c r="H71" s="287">
        <f t="shared" si="19"/>
        <v>0</v>
      </c>
      <c r="I71" s="287">
        <f t="shared" si="19"/>
        <v>0</v>
      </c>
      <c r="J71" s="287">
        <f t="shared" si="19"/>
        <v>3833.25</v>
      </c>
      <c r="K71" s="287">
        <f t="shared" si="19"/>
        <v>3066.02</v>
      </c>
      <c r="L71" s="287">
        <f t="shared" si="19"/>
        <v>767.49</v>
      </c>
      <c r="M71" s="300"/>
      <c r="N71" s="300"/>
      <c r="O71" s="300"/>
      <c r="P71" s="300"/>
      <c r="Q71" s="300"/>
      <c r="R71" s="300"/>
    </row>
    <row r="72" s="236" customFormat="1" ht="44" customHeight="1" spans="1:17">
      <c r="A72" s="87">
        <v>1</v>
      </c>
      <c r="B72" s="87" t="s">
        <v>632</v>
      </c>
      <c r="C72" s="87" t="s">
        <v>555</v>
      </c>
      <c r="D72" s="87" t="s">
        <v>572</v>
      </c>
      <c r="E72" s="87"/>
      <c r="F72" s="87"/>
      <c r="G72" s="87">
        <v>20</v>
      </c>
      <c r="H72" s="87"/>
      <c r="I72" s="87"/>
      <c r="J72" s="87">
        <v>20</v>
      </c>
      <c r="K72" s="87">
        <v>20</v>
      </c>
      <c r="L72" s="87"/>
      <c r="M72" s="87" t="s">
        <v>573</v>
      </c>
      <c r="N72" s="87" t="s">
        <v>574</v>
      </c>
      <c r="O72" s="291">
        <v>44531</v>
      </c>
      <c r="P72" s="87" t="s">
        <v>53</v>
      </c>
      <c r="Q72" s="87"/>
    </row>
    <row r="73" s="237" customFormat="1" ht="66" customHeight="1" spans="1:17">
      <c r="A73" s="87">
        <v>2</v>
      </c>
      <c r="B73" s="87" t="s">
        <v>633</v>
      </c>
      <c r="C73" s="87" t="s">
        <v>577</v>
      </c>
      <c r="D73" s="87"/>
      <c r="E73" s="87"/>
      <c r="F73" s="87"/>
      <c r="G73" s="87">
        <v>80</v>
      </c>
      <c r="H73" s="87"/>
      <c r="I73" s="87"/>
      <c r="J73" s="87">
        <f>K73</f>
        <v>80</v>
      </c>
      <c r="K73" s="87">
        <v>80</v>
      </c>
      <c r="L73" s="87"/>
      <c r="M73" s="87" t="s">
        <v>2079</v>
      </c>
      <c r="N73" s="87" t="s">
        <v>579</v>
      </c>
      <c r="O73" s="291">
        <v>44531</v>
      </c>
      <c r="P73" s="87" t="s">
        <v>25</v>
      </c>
      <c r="Q73" s="87"/>
    </row>
    <row r="74" s="238" customFormat="1" ht="48" spans="1:18">
      <c r="A74" s="271">
        <v>8</v>
      </c>
      <c r="B74" s="89" t="s">
        <v>2087</v>
      </c>
      <c r="C74" s="272" t="s">
        <v>545</v>
      </c>
      <c r="D74" s="90" t="s">
        <v>635</v>
      </c>
      <c r="E74" s="90"/>
      <c r="F74" s="273" t="s">
        <v>582</v>
      </c>
      <c r="G74" s="274">
        <v>30</v>
      </c>
      <c r="H74" s="274">
        <v>0</v>
      </c>
      <c r="I74" s="274">
        <v>0</v>
      </c>
      <c r="J74" s="274">
        <v>30</v>
      </c>
      <c r="K74" s="274">
        <v>30</v>
      </c>
      <c r="L74" s="274">
        <v>0</v>
      </c>
      <c r="M74" s="292" t="s">
        <v>636</v>
      </c>
      <c r="N74" s="87" t="s">
        <v>922</v>
      </c>
      <c r="O74" s="293"/>
      <c r="P74" s="294" t="s">
        <v>53</v>
      </c>
      <c r="Q74" s="301" t="s">
        <v>1024</v>
      </c>
      <c r="R74" s="302"/>
    </row>
    <row r="75" s="18" customFormat="1" ht="96" customHeight="1" spans="1:18">
      <c r="A75" s="88">
        <v>1</v>
      </c>
      <c r="B75" s="304" t="s">
        <v>1135</v>
      </c>
      <c r="C75" s="304" t="s">
        <v>555</v>
      </c>
      <c r="D75" s="279" t="s">
        <v>1130</v>
      </c>
      <c r="E75" s="279" t="s">
        <v>1131</v>
      </c>
      <c r="F75" s="279" t="s">
        <v>1136</v>
      </c>
      <c r="G75" s="279">
        <v>25</v>
      </c>
      <c r="H75" s="279">
        <v>0</v>
      </c>
      <c r="I75" s="279">
        <v>0</v>
      </c>
      <c r="J75" s="279">
        <f t="shared" ref="J75:J80" si="20">G75</f>
        <v>25</v>
      </c>
      <c r="K75" s="88">
        <f t="shared" ref="K75:K80" si="21">J75*0.8</f>
        <v>20</v>
      </c>
      <c r="L75" s="88">
        <f t="shared" ref="L75:L80" si="22">J75*0.2</f>
        <v>5</v>
      </c>
      <c r="M75" s="87" t="s">
        <v>1137</v>
      </c>
      <c r="N75" s="87" t="s">
        <v>1138</v>
      </c>
      <c r="O75" s="61"/>
      <c r="P75" s="87" t="s">
        <v>53</v>
      </c>
      <c r="Q75" s="87" t="s">
        <v>1139</v>
      </c>
      <c r="R75" s="61"/>
    </row>
    <row r="76" s="18" customFormat="1" ht="195" customHeight="1" spans="1:18">
      <c r="A76" s="88">
        <v>2</v>
      </c>
      <c r="B76" s="304" t="s">
        <v>1140</v>
      </c>
      <c r="C76" s="304" t="s">
        <v>555</v>
      </c>
      <c r="D76" s="279" t="s">
        <v>1141</v>
      </c>
      <c r="E76" s="279" t="s">
        <v>1142</v>
      </c>
      <c r="F76" s="279" t="s">
        <v>1143</v>
      </c>
      <c r="G76" s="279">
        <v>485</v>
      </c>
      <c r="H76" s="279">
        <v>0</v>
      </c>
      <c r="I76" s="279">
        <v>0</v>
      </c>
      <c r="J76" s="279">
        <f t="shared" si="20"/>
        <v>485</v>
      </c>
      <c r="K76" s="88">
        <f t="shared" si="21"/>
        <v>388</v>
      </c>
      <c r="L76" s="88">
        <f t="shared" si="22"/>
        <v>97</v>
      </c>
      <c r="M76" s="87" t="s">
        <v>1144</v>
      </c>
      <c r="N76" s="87" t="s">
        <v>1145</v>
      </c>
      <c r="O76" s="61"/>
      <c r="P76" s="87" t="s">
        <v>53</v>
      </c>
      <c r="Q76" s="87" t="s">
        <v>1124</v>
      </c>
      <c r="R76" s="61"/>
    </row>
    <row r="77" s="18" customFormat="1" ht="140.1" customHeight="1" spans="1:18">
      <c r="A77" s="88">
        <v>3</v>
      </c>
      <c r="B77" s="304" t="s">
        <v>1146</v>
      </c>
      <c r="C77" s="304" t="s">
        <v>555</v>
      </c>
      <c r="D77" s="279" t="s">
        <v>1126</v>
      </c>
      <c r="E77" s="279" t="s">
        <v>1147</v>
      </c>
      <c r="F77" s="279" t="s">
        <v>1148</v>
      </c>
      <c r="G77" s="279">
        <v>175</v>
      </c>
      <c r="H77" s="279">
        <v>0</v>
      </c>
      <c r="I77" s="279">
        <v>0</v>
      </c>
      <c r="J77" s="279">
        <f t="shared" si="20"/>
        <v>175</v>
      </c>
      <c r="K77" s="88">
        <f t="shared" si="21"/>
        <v>140</v>
      </c>
      <c r="L77" s="88">
        <f t="shared" si="22"/>
        <v>35</v>
      </c>
      <c r="M77" s="87" t="s">
        <v>1149</v>
      </c>
      <c r="N77" s="87" t="s">
        <v>1150</v>
      </c>
      <c r="O77" s="61"/>
      <c r="P77" s="87" t="s">
        <v>53</v>
      </c>
      <c r="Q77" s="87" t="s">
        <v>1124</v>
      </c>
      <c r="R77" s="61"/>
    </row>
    <row r="78" s="18" customFormat="1" ht="138" customHeight="1" spans="1:18">
      <c r="A78" s="88">
        <v>4</v>
      </c>
      <c r="B78" s="304" t="s">
        <v>1151</v>
      </c>
      <c r="C78" s="304" t="s">
        <v>555</v>
      </c>
      <c r="D78" s="279" t="s">
        <v>1126</v>
      </c>
      <c r="E78" s="279" t="s">
        <v>1152</v>
      </c>
      <c r="F78" s="279" t="s">
        <v>1153</v>
      </c>
      <c r="G78" s="279">
        <v>40</v>
      </c>
      <c r="H78" s="279">
        <v>0</v>
      </c>
      <c r="I78" s="279">
        <v>0</v>
      </c>
      <c r="J78" s="279">
        <f t="shared" si="20"/>
        <v>40</v>
      </c>
      <c r="K78" s="88">
        <f t="shared" si="21"/>
        <v>32</v>
      </c>
      <c r="L78" s="88">
        <f t="shared" si="22"/>
        <v>8</v>
      </c>
      <c r="M78" s="87" t="s">
        <v>1154</v>
      </c>
      <c r="N78" s="87" t="s">
        <v>1155</v>
      </c>
      <c r="O78" s="61"/>
      <c r="P78" s="87" t="s">
        <v>53</v>
      </c>
      <c r="Q78" s="87" t="s">
        <v>1124</v>
      </c>
      <c r="R78" s="61"/>
    </row>
    <row r="79" s="18" customFormat="1" ht="42.9" customHeight="1" spans="1:18">
      <c r="A79" s="88">
        <v>5</v>
      </c>
      <c r="B79" s="304" t="s">
        <v>1156</v>
      </c>
      <c r="C79" s="304" t="s">
        <v>555</v>
      </c>
      <c r="D79" s="279" t="s">
        <v>1157</v>
      </c>
      <c r="E79" s="279" t="s">
        <v>1158</v>
      </c>
      <c r="F79" s="279" t="s">
        <v>1136</v>
      </c>
      <c r="G79" s="279">
        <v>60</v>
      </c>
      <c r="H79" s="279">
        <v>0</v>
      </c>
      <c r="I79" s="279">
        <v>0</v>
      </c>
      <c r="J79" s="279">
        <f t="shared" si="20"/>
        <v>60</v>
      </c>
      <c r="K79" s="88">
        <f t="shared" si="21"/>
        <v>48</v>
      </c>
      <c r="L79" s="88">
        <f t="shared" si="22"/>
        <v>12</v>
      </c>
      <c r="M79" s="87" t="s">
        <v>1159</v>
      </c>
      <c r="N79" s="87" t="s">
        <v>1160</v>
      </c>
      <c r="O79" s="61"/>
      <c r="P79" s="87" t="s">
        <v>53</v>
      </c>
      <c r="Q79" s="87" t="s">
        <v>1124</v>
      </c>
      <c r="R79" s="61"/>
    </row>
    <row r="80" s="246" customFormat="1" ht="52.2" customHeight="1" spans="1:18">
      <c r="A80" s="88">
        <v>6</v>
      </c>
      <c r="B80" s="304" t="s">
        <v>1161</v>
      </c>
      <c r="C80" s="304" t="s">
        <v>555</v>
      </c>
      <c r="D80" s="279" t="s">
        <v>1157</v>
      </c>
      <c r="E80" s="279" t="s">
        <v>1162</v>
      </c>
      <c r="F80" s="279" t="s">
        <v>1163</v>
      </c>
      <c r="G80" s="279">
        <v>400</v>
      </c>
      <c r="H80" s="279">
        <v>0</v>
      </c>
      <c r="I80" s="279">
        <v>0</v>
      </c>
      <c r="J80" s="279">
        <f t="shared" si="20"/>
        <v>400</v>
      </c>
      <c r="K80" s="88">
        <f t="shared" si="21"/>
        <v>320</v>
      </c>
      <c r="L80" s="88">
        <f t="shared" si="22"/>
        <v>80</v>
      </c>
      <c r="M80" s="87" t="s">
        <v>1164</v>
      </c>
      <c r="N80" s="87" t="s">
        <v>1160</v>
      </c>
      <c r="O80" s="61"/>
      <c r="P80" s="87" t="s">
        <v>53</v>
      </c>
      <c r="Q80" s="87" t="s">
        <v>1124</v>
      </c>
      <c r="R80" s="61"/>
    </row>
    <row r="81" s="246" customFormat="1" ht="246.6" customHeight="1" spans="1:18">
      <c r="A81" s="88">
        <v>7</v>
      </c>
      <c r="B81" s="308" t="s">
        <v>1165</v>
      </c>
      <c r="C81" s="308" t="s">
        <v>696</v>
      </c>
      <c r="D81" s="309" t="s">
        <v>1166</v>
      </c>
      <c r="E81" s="309" t="s">
        <v>1167</v>
      </c>
      <c r="F81" s="275"/>
      <c r="G81" s="309">
        <v>1760.74</v>
      </c>
      <c r="H81" s="309">
        <v>0</v>
      </c>
      <c r="I81" s="309">
        <v>0</v>
      </c>
      <c r="J81" s="309">
        <v>1760.74</v>
      </c>
      <c r="K81" s="345">
        <v>1408.8</v>
      </c>
      <c r="L81" s="345">
        <v>352.2</v>
      </c>
      <c r="M81" s="87" t="s">
        <v>1168</v>
      </c>
      <c r="N81" s="87" t="s">
        <v>1169</v>
      </c>
      <c r="O81" s="61"/>
      <c r="P81" s="87" t="s">
        <v>53</v>
      </c>
      <c r="Q81" s="87" t="s">
        <v>1170</v>
      </c>
      <c r="R81" s="61"/>
    </row>
    <row r="82" s="246" customFormat="1" ht="120" spans="1:18">
      <c r="A82" s="88">
        <v>8</v>
      </c>
      <c r="B82" s="87" t="s">
        <v>1171</v>
      </c>
      <c r="C82" s="87" t="s">
        <v>545</v>
      </c>
      <c r="D82" s="275" t="s">
        <v>1119</v>
      </c>
      <c r="E82" s="275" t="s">
        <v>1172</v>
      </c>
      <c r="G82" s="87">
        <v>424.98</v>
      </c>
      <c r="H82" s="51" t="s">
        <v>1173</v>
      </c>
      <c r="I82" s="87">
        <v>0</v>
      </c>
      <c r="J82" s="51">
        <v>424.98</v>
      </c>
      <c r="K82" s="163">
        <v>339.2</v>
      </c>
      <c r="L82" s="163">
        <v>85.78</v>
      </c>
      <c r="M82" s="275" t="s">
        <v>1174</v>
      </c>
      <c r="N82" s="275"/>
      <c r="O82" s="275"/>
      <c r="P82" s="275" t="s">
        <v>53</v>
      </c>
      <c r="Q82" s="275" t="s">
        <v>1175</v>
      </c>
      <c r="R82" s="311"/>
    </row>
    <row r="83" s="246" customFormat="1" ht="409.2" customHeight="1" spans="1:18">
      <c r="A83" s="163">
        <v>9</v>
      </c>
      <c r="B83" s="310" t="s">
        <v>1176</v>
      </c>
      <c r="C83" s="275" t="s">
        <v>545</v>
      </c>
      <c r="D83" s="311" t="s">
        <v>1126</v>
      </c>
      <c r="E83" s="311" t="s">
        <v>1177</v>
      </c>
      <c r="F83" s="311"/>
      <c r="G83" s="144">
        <v>462.53</v>
      </c>
      <c r="H83" s="51" t="s">
        <v>1173</v>
      </c>
      <c r="I83" s="51">
        <v>0</v>
      </c>
      <c r="J83" s="51">
        <v>462.53</v>
      </c>
      <c r="K83" s="163">
        <v>370.02</v>
      </c>
      <c r="L83" s="163">
        <v>92.51</v>
      </c>
      <c r="M83" s="310" t="s">
        <v>1178</v>
      </c>
      <c r="N83" s="311"/>
      <c r="O83" s="311"/>
      <c r="P83" s="275" t="s">
        <v>53</v>
      </c>
      <c r="Q83" s="275" t="s">
        <v>2088</v>
      </c>
      <c r="R83" s="61"/>
    </row>
    <row r="84" s="247" customFormat="1" ht="20" customHeight="1" spans="1:18">
      <c r="A84" s="312"/>
      <c r="B84" s="313" t="s">
        <v>638</v>
      </c>
      <c r="C84" s="75"/>
      <c r="D84" s="312"/>
      <c r="E84" s="312"/>
      <c r="F84" s="312"/>
      <c r="G84" s="314"/>
      <c r="H84" s="313"/>
      <c r="I84" s="313"/>
      <c r="J84" s="313"/>
      <c r="K84" s="312"/>
      <c r="L84" s="312"/>
      <c r="M84" s="313"/>
      <c r="N84" s="312"/>
      <c r="O84" s="312"/>
      <c r="P84" s="75"/>
      <c r="Q84" s="75"/>
      <c r="R84" s="67"/>
    </row>
    <row r="85" s="18" customFormat="1" ht="30" customHeight="1" spans="1:18">
      <c r="A85" s="315" t="s">
        <v>16</v>
      </c>
      <c r="B85" s="316" t="s">
        <v>49</v>
      </c>
      <c r="C85" s="316"/>
      <c r="D85" s="317"/>
      <c r="E85" s="317"/>
      <c r="F85" s="317"/>
      <c r="G85" s="317">
        <f t="shared" ref="G85:L85" si="23">SUM(G86:G87)</f>
        <v>2699.36</v>
      </c>
      <c r="H85" s="317"/>
      <c r="I85" s="317"/>
      <c r="J85" s="317">
        <f t="shared" si="23"/>
        <v>2699.36</v>
      </c>
      <c r="K85" s="317">
        <f t="shared" si="23"/>
        <v>2146.15</v>
      </c>
      <c r="L85" s="317">
        <f t="shared" si="23"/>
        <v>553.21</v>
      </c>
      <c r="M85" s="321"/>
      <c r="N85" s="321"/>
      <c r="O85" s="321"/>
      <c r="P85" s="321"/>
      <c r="Q85" s="321"/>
      <c r="R85" s="321"/>
    </row>
    <row r="86" s="18" customFormat="1" ht="80" customHeight="1" spans="1:18">
      <c r="A86" s="315">
        <v>1</v>
      </c>
      <c r="B86" s="316" t="s">
        <v>257</v>
      </c>
      <c r="C86" s="316" t="s">
        <v>1180</v>
      </c>
      <c r="D86" s="317" t="s">
        <v>1181</v>
      </c>
      <c r="E86" s="317" t="s">
        <v>1182</v>
      </c>
      <c r="F86" s="317" t="s">
        <v>1183</v>
      </c>
      <c r="G86" s="317">
        <v>2100</v>
      </c>
      <c r="H86" s="317"/>
      <c r="I86" s="317"/>
      <c r="J86" s="346">
        <v>2100</v>
      </c>
      <c r="K86" s="316">
        <v>1680</v>
      </c>
      <c r="L86" s="316">
        <v>420</v>
      </c>
      <c r="M86" s="318" t="s">
        <v>258</v>
      </c>
      <c r="N86" s="318" t="s">
        <v>1184</v>
      </c>
      <c r="O86" s="318"/>
      <c r="P86" s="318" t="s">
        <v>260</v>
      </c>
      <c r="Q86" s="318" t="s">
        <v>1185</v>
      </c>
      <c r="R86" s="318"/>
    </row>
    <row r="87" s="18" customFormat="1" ht="147" customHeight="1" spans="1:18">
      <c r="A87" s="315">
        <v>2</v>
      </c>
      <c r="B87" s="318" t="s">
        <v>1186</v>
      </c>
      <c r="C87" s="319" t="s">
        <v>545</v>
      </c>
      <c r="D87" s="320" t="s">
        <v>1187</v>
      </c>
      <c r="E87" s="320" t="s">
        <v>1188</v>
      </c>
      <c r="F87" s="318" t="s">
        <v>1189</v>
      </c>
      <c r="G87" s="321">
        <v>599.36</v>
      </c>
      <c r="H87" s="322">
        <v>0</v>
      </c>
      <c r="I87" s="322">
        <v>0</v>
      </c>
      <c r="J87" s="346">
        <f>K87+L87</f>
        <v>599.36</v>
      </c>
      <c r="K87" s="316">
        <v>466.15</v>
      </c>
      <c r="L87" s="316">
        <v>133.21</v>
      </c>
      <c r="M87" s="326" t="s">
        <v>1190</v>
      </c>
      <c r="N87" s="321" t="s">
        <v>1191</v>
      </c>
      <c r="O87" s="321" t="s">
        <v>1192</v>
      </c>
      <c r="P87" s="326" t="s">
        <v>640</v>
      </c>
      <c r="Q87" s="318" t="s">
        <v>2089</v>
      </c>
      <c r="R87" s="321"/>
    </row>
    <row r="88" s="18" customFormat="1" ht="30" customHeight="1" spans="1:18">
      <c r="A88" s="315" t="s">
        <v>33</v>
      </c>
      <c r="B88" s="316" t="s">
        <v>553</v>
      </c>
      <c r="C88" s="316"/>
      <c r="D88" s="317"/>
      <c r="E88" s="317"/>
      <c r="F88" s="317"/>
      <c r="G88" s="317">
        <f t="shared" ref="G88:L88" si="24">SUM(G89:G91)</f>
        <v>179</v>
      </c>
      <c r="H88" s="317"/>
      <c r="I88" s="317"/>
      <c r="J88" s="317">
        <f t="shared" si="24"/>
        <v>179</v>
      </c>
      <c r="K88" s="317">
        <f t="shared" si="24"/>
        <v>143</v>
      </c>
      <c r="L88" s="317">
        <f t="shared" si="24"/>
        <v>36</v>
      </c>
      <c r="M88" s="321"/>
      <c r="N88" s="321"/>
      <c r="O88" s="321"/>
      <c r="P88" s="321"/>
      <c r="Q88" s="321"/>
      <c r="R88" s="321"/>
    </row>
    <row r="89" s="18" customFormat="1" ht="57" customHeight="1" spans="1:18">
      <c r="A89" s="315">
        <v>1</v>
      </c>
      <c r="B89" s="323" t="s">
        <v>1194</v>
      </c>
      <c r="C89" s="319" t="s">
        <v>577</v>
      </c>
      <c r="D89" s="317" t="s">
        <v>1195</v>
      </c>
      <c r="E89" s="317" t="s">
        <v>1196</v>
      </c>
      <c r="F89" s="317"/>
      <c r="G89" s="324">
        <v>95</v>
      </c>
      <c r="H89" s="317"/>
      <c r="I89" s="317"/>
      <c r="J89" s="324">
        <v>95</v>
      </c>
      <c r="K89" s="316">
        <v>76</v>
      </c>
      <c r="L89" s="316">
        <v>19</v>
      </c>
      <c r="M89" s="323" t="s">
        <v>1197</v>
      </c>
      <c r="N89" s="321"/>
      <c r="O89" s="321"/>
      <c r="P89" s="318" t="s">
        <v>284</v>
      </c>
      <c r="Q89" s="321" t="s">
        <v>1198</v>
      </c>
      <c r="R89" s="321"/>
    </row>
    <row r="90" s="18" customFormat="1" ht="47" customHeight="1" spans="1:18">
      <c r="A90" s="315">
        <v>2</v>
      </c>
      <c r="B90" s="323" t="s">
        <v>1199</v>
      </c>
      <c r="C90" s="319" t="s">
        <v>577</v>
      </c>
      <c r="D90" s="317" t="s">
        <v>1200</v>
      </c>
      <c r="E90" s="317" t="s">
        <v>1201</v>
      </c>
      <c r="F90" s="317"/>
      <c r="G90" s="324">
        <v>56</v>
      </c>
      <c r="H90" s="317"/>
      <c r="I90" s="317"/>
      <c r="J90" s="324">
        <v>56</v>
      </c>
      <c r="K90" s="316">
        <v>45</v>
      </c>
      <c r="L90" s="316">
        <v>11</v>
      </c>
      <c r="M90" s="323" t="s">
        <v>1202</v>
      </c>
      <c r="N90" s="321"/>
      <c r="O90" s="321"/>
      <c r="P90" s="318" t="s">
        <v>284</v>
      </c>
      <c r="Q90" s="321" t="s">
        <v>1198</v>
      </c>
      <c r="R90" s="321"/>
    </row>
    <row r="91" s="18" customFormat="1" ht="65" customHeight="1" spans="1:18">
      <c r="A91" s="315">
        <v>3</v>
      </c>
      <c r="B91" s="323" t="s">
        <v>1203</v>
      </c>
      <c r="C91" s="319" t="s">
        <v>577</v>
      </c>
      <c r="D91" s="317" t="s">
        <v>1204</v>
      </c>
      <c r="E91" s="317" t="s">
        <v>1205</v>
      </c>
      <c r="F91" s="317"/>
      <c r="G91" s="324">
        <v>28</v>
      </c>
      <c r="H91" s="317"/>
      <c r="I91" s="317"/>
      <c r="J91" s="324">
        <v>28</v>
      </c>
      <c r="K91" s="316">
        <v>22</v>
      </c>
      <c r="L91" s="316">
        <v>6</v>
      </c>
      <c r="M91" s="323" t="s">
        <v>1206</v>
      </c>
      <c r="N91" s="321"/>
      <c r="O91" s="321"/>
      <c r="P91" s="318" t="s">
        <v>284</v>
      </c>
      <c r="Q91" s="321" t="s">
        <v>1198</v>
      </c>
      <c r="R91" s="321"/>
    </row>
    <row r="92" s="18" customFormat="1" ht="30" customHeight="1" spans="1:18">
      <c r="A92" s="315" t="s">
        <v>38</v>
      </c>
      <c r="B92" s="319" t="s">
        <v>92</v>
      </c>
      <c r="C92" s="319"/>
      <c r="D92" s="317"/>
      <c r="E92" s="317"/>
      <c r="F92" s="317"/>
      <c r="G92" s="317">
        <f t="shared" ref="G92:L92" si="25">SUM(G96:G108)</f>
        <v>2115.25</v>
      </c>
      <c r="H92" s="317">
        <f t="shared" si="25"/>
        <v>0</v>
      </c>
      <c r="I92" s="317">
        <f t="shared" si="25"/>
        <v>0</v>
      </c>
      <c r="J92" s="317">
        <f t="shared" si="25"/>
        <v>2115.25</v>
      </c>
      <c r="K92" s="317">
        <f t="shared" si="25"/>
        <v>1750</v>
      </c>
      <c r="L92" s="317">
        <f t="shared" si="25"/>
        <v>365.25</v>
      </c>
      <c r="M92" s="321"/>
      <c r="N92" s="321"/>
      <c r="O92" s="321"/>
      <c r="P92" s="321"/>
      <c r="Q92" s="321"/>
      <c r="R92" s="321"/>
    </row>
    <row r="93" s="236" customFormat="1" ht="44" customHeight="1" spans="1:17">
      <c r="A93" s="87">
        <v>1</v>
      </c>
      <c r="B93" s="87" t="s">
        <v>639</v>
      </c>
      <c r="C93" s="87" t="s">
        <v>555</v>
      </c>
      <c r="D93" s="87" t="s">
        <v>572</v>
      </c>
      <c r="E93" s="87"/>
      <c r="F93" s="87"/>
      <c r="G93" s="87">
        <v>20</v>
      </c>
      <c r="H93" s="87"/>
      <c r="I93" s="87"/>
      <c r="J93" s="87">
        <v>20</v>
      </c>
      <c r="K93" s="87">
        <v>20</v>
      </c>
      <c r="L93" s="87"/>
      <c r="M93" s="87" t="s">
        <v>573</v>
      </c>
      <c r="N93" s="87" t="s">
        <v>574</v>
      </c>
      <c r="O93" s="291">
        <v>44531</v>
      </c>
      <c r="P93" s="87" t="s">
        <v>640</v>
      </c>
      <c r="Q93" s="87"/>
    </row>
    <row r="94" s="237" customFormat="1" ht="66" customHeight="1" spans="1:17">
      <c r="A94" s="87">
        <v>2</v>
      </c>
      <c r="B94" s="87" t="s">
        <v>641</v>
      </c>
      <c r="C94" s="87" t="s">
        <v>577</v>
      </c>
      <c r="D94" s="87"/>
      <c r="E94" s="87"/>
      <c r="F94" s="87"/>
      <c r="G94" s="87">
        <v>100</v>
      </c>
      <c r="H94" s="87"/>
      <c r="I94" s="87"/>
      <c r="J94" s="87">
        <f>K94</f>
        <v>100</v>
      </c>
      <c r="K94" s="87">
        <v>100</v>
      </c>
      <c r="L94" s="87"/>
      <c r="M94" s="87" t="s">
        <v>2079</v>
      </c>
      <c r="N94" s="87" t="s">
        <v>579</v>
      </c>
      <c r="O94" s="291">
        <v>44531</v>
      </c>
      <c r="P94" s="87" t="s">
        <v>640</v>
      </c>
      <c r="Q94" s="87"/>
    </row>
    <row r="95" s="238" customFormat="1" ht="60" spans="1:18">
      <c r="A95" s="271">
        <v>7</v>
      </c>
      <c r="B95" s="89" t="s">
        <v>2090</v>
      </c>
      <c r="C95" s="272" t="s">
        <v>545</v>
      </c>
      <c r="D95" s="90" t="s">
        <v>643</v>
      </c>
      <c r="E95" s="90"/>
      <c r="F95" s="273" t="s">
        <v>582</v>
      </c>
      <c r="G95" s="276">
        <v>30</v>
      </c>
      <c r="H95" s="276">
        <v>0</v>
      </c>
      <c r="I95" s="276">
        <v>0</v>
      </c>
      <c r="J95" s="276">
        <v>30</v>
      </c>
      <c r="K95" s="267">
        <v>30</v>
      </c>
      <c r="L95" s="267">
        <v>0</v>
      </c>
      <c r="M95" s="87" t="s">
        <v>644</v>
      </c>
      <c r="N95" s="87" t="s">
        <v>922</v>
      </c>
      <c r="O95" s="87"/>
      <c r="P95" s="87" t="s">
        <v>640</v>
      </c>
      <c r="Q95" s="301" t="s">
        <v>1024</v>
      </c>
      <c r="R95" s="87"/>
    </row>
    <row r="96" s="18" customFormat="1" ht="56" customHeight="1" spans="1:18">
      <c r="A96" s="315">
        <v>1</v>
      </c>
      <c r="B96" s="319" t="s">
        <v>1207</v>
      </c>
      <c r="C96" s="319" t="s">
        <v>545</v>
      </c>
      <c r="D96" s="317" t="s">
        <v>1195</v>
      </c>
      <c r="E96" s="317" t="s">
        <v>1208</v>
      </c>
      <c r="F96" s="317"/>
      <c r="G96" s="317">
        <v>12</v>
      </c>
      <c r="H96" s="317"/>
      <c r="I96" s="317"/>
      <c r="J96" s="317">
        <v>12</v>
      </c>
      <c r="K96" s="316">
        <v>10</v>
      </c>
      <c r="L96" s="316">
        <v>2</v>
      </c>
      <c r="M96" s="347" t="s">
        <v>1209</v>
      </c>
      <c r="N96" s="318" t="s">
        <v>1210</v>
      </c>
      <c r="O96" s="321"/>
      <c r="P96" s="318" t="s">
        <v>284</v>
      </c>
      <c r="Q96" s="321" t="s">
        <v>1198</v>
      </c>
      <c r="R96" s="321"/>
    </row>
    <row r="97" s="18" customFormat="1" ht="56" customHeight="1" spans="1:18">
      <c r="A97" s="315">
        <v>2</v>
      </c>
      <c r="B97" s="319" t="s">
        <v>1211</v>
      </c>
      <c r="C97" s="319" t="s">
        <v>545</v>
      </c>
      <c r="D97" s="317" t="s">
        <v>1212</v>
      </c>
      <c r="E97" s="317" t="s">
        <v>1213</v>
      </c>
      <c r="F97" s="317"/>
      <c r="G97" s="317">
        <v>42</v>
      </c>
      <c r="H97" s="317"/>
      <c r="I97" s="317"/>
      <c r="J97" s="317">
        <v>42</v>
      </c>
      <c r="K97" s="316">
        <v>34</v>
      </c>
      <c r="L97" s="316">
        <v>8</v>
      </c>
      <c r="M97" s="347" t="s">
        <v>1214</v>
      </c>
      <c r="N97" s="318" t="s">
        <v>1215</v>
      </c>
      <c r="O97" s="321"/>
      <c r="P97" s="318" t="s">
        <v>284</v>
      </c>
      <c r="Q97" s="321" t="s">
        <v>1198</v>
      </c>
      <c r="R97" s="321"/>
    </row>
    <row r="98" s="238" customFormat="1" ht="56" customHeight="1" spans="1:19">
      <c r="A98" s="325">
        <v>3</v>
      </c>
      <c r="B98" s="326" t="s">
        <v>1216</v>
      </c>
      <c r="C98" s="318" t="s">
        <v>589</v>
      </c>
      <c r="D98" s="318" t="s">
        <v>1195</v>
      </c>
      <c r="E98" s="317" t="s">
        <v>1208</v>
      </c>
      <c r="F98" s="326"/>
      <c r="G98" s="318">
        <v>170</v>
      </c>
      <c r="H98" s="326"/>
      <c r="I98" s="326"/>
      <c r="J98" s="318">
        <v>170</v>
      </c>
      <c r="K98" s="318">
        <v>136</v>
      </c>
      <c r="L98" s="318">
        <v>34</v>
      </c>
      <c r="M98" s="348" t="s">
        <v>1217</v>
      </c>
      <c r="N98" s="326" t="s">
        <v>1218</v>
      </c>
      <c r="O98" s="326"/>
      <c r="P98" s="318" t="s">
        <v>284</v>
      </c>
      <c r="Q98" s="321" t="s">
        <v>1198</v>
      </c>
      <c r="R98" s="326"/>
      <c r="S98" s="234"/>
    </row>
    <row r="99" s="18" customFormat="1" ht="73" customHeight="1" spans="1:18">
      <c r="A99" s="325">
        <v>4</v>
      </c>
      <c r="B99" s="327" t="s">
        <v>1219</v>
      </c>
      <c r="C99" s="328"/>
      <c r="D99" s="329" t="s">
        <v>1187</v>
      </c>
      <c r="E99" s="329" t="s">
        <v>1220</v>
      </c>
      <c r="F99" s="329" t="s">
        <v>1221</v>
      </c>
      <c r="G99" s="329">
        <v>70</v>
      </c>
      <c r="H99" s="329">
        <v>0</v>
      </c>
      <c r="I99" s="329">
        <v>0</v>
      </c>
      <c r="J99" s="329">
        <v>70</v>
      </c>
      <c r="K99" s="321">
        <v>70</v>
      </c>
      <c r="L99" s="316">
        <v>0</v>
      </c>
      <c r="M99" s="327" t="s">
        <v>1222</v>
      </c>
      <c r="N99" s="321"/>
      <c r="O99" s="321"/>
      <c r="P99" s="327" t="s">
        <v>640</v>
      </c>
      <c r="Q99" s="321"/>
      <c r="R99" s="321"/>
    </row>
    <row r="100" s="18" customFormat="1" ht="36" spans="1:18">
      <c r="A100" s="325">
        <v>5</v>
      </c>
      <c r="B100" s="319" t="s">
        <v>1223</v>
      </c>
      <c r="C100" s="319"/>
      <c r="D100" s="317" t="s">
        <v>1181</v>
      </c>
      <c r="E100" s="317" t="s">
        <v>1224</v>
      </c>
      <c r="F100" s="329" t="s">
        <v>1221</v>
      </c>
      <c r="G100" s="317">
        <v>40</v>
      </c>
      <c r="H100" s="329">
        <v>0</v>
      </c>
      <c r="I100" s="329">
        <v>0</v>
      </c>
      <c r="J100" s="329">
        <v>40</v>
      </c>
      <c r="K100" s="321">
        <v>40</v>
      </c>
      <c r="L100" s="316">
        <v>0</v>
      </c>
      <c r="M100" s="318" t="s">
        <v>1225</v>
      </c>
      <c r="N100" s="321"/>
      <c r="O100" s="321"/>
      <c r="P100" s="327" t="s">
        <v>640</v>
      </c>
      <c r="Q100" s="321"/>
      <c r="R100" s="321"/>
    </row>
    <row r="101" s="18" customFormat="1" ht="96" spans="1:18">
      <c r="A101" s="325">
        <v>6</v>
      </c>
      <c r="B101" s="89" t="s">
        <v>302</v>
      </c>
      <c r="C101" s="89" t="s">
        <v>545</v>
      </c>
      <c r="D101" s="90" t="s">
        <v>1204</v>
      </c>
      <c r="E101" s="90" t="s">
        <v>1205</v>
      </c>
      <c r="F101" s="90" t="s">
        <v>1226</v>
      </c>
      <c r="G101" s="90">
        <v>875</v>
      </c>
      <c r="H101" s="90">
        <v>0</v>
      </c>
      <c r="I101" s="90">
        <v>0</v>
      </c>
      <c r="J101" s="90">
        <v>875</v>
      </c>
      <c r="K101" s="90">
        <v>700</v>
      </c>
      <c r="L101" s="140">
        <v>175</v>
      </c>
      <c r="M101" s="89" t="s">
        <v>303</v>
      </c>
      <c r="N101" s="89" t="s">
        <v>1227</v>
      </c>
      <c r="O101" s="61"/>
      <c r="P101" s="87" t="s">
        <v>1228</v>
      </c>
      <c r="Q101" s="87" t="s">
        <v>1229</v>
      </c>
      <c r="R101" s="61"/>
    </row>
    <row r="102" s="238" customFormat="1" ht="66" customHeight="1" spans="1:21">
      <c r="A102" s="325">
        <v>7</v>
      </c>
      <c r="B102" s="89" t="s">
        <v>305</v>
      </c>
      <c r="C102" s="89" t="s">
        <v>545</v>
      </c>
      <c r="D102" s="90" t="s">
        <v>1230</v>
      </c>
      <c r="E102" s="90" t="s">
        <v>1231</v>
      </c>
      <c r="F102" s="90" t="s">
        <v>1226</v>
      </c>
      <c r="G102" s="163">
        <v>25</v>
      </c>
      <c r="H102" s="90">
        <v>0</v>
      </c>
      <c r="I102" s="90">
        <v>0</v>
      </c>
      <c r="J102" s="163">
        <v>25</v>
      </c>
      <c r="K102" s="90">
        <v>20</v>
      </c>
      <c r="L102" s="140">
        <v>5</v>
      </c>
      <c r="M102" s="87" t="s">
        <v>1232</v>
      </c>
      <c r="N102" s="87" t="s">
        <v>1233</v>
      </c>
      <c r="O102" s="87"/>
      <c r="P102" s="87" t="s">
        <v>1228</v>
      </c>
      <c r="Q102" s="87" t="s">
        <v>1229</v>
      </c>
      <c r="R102" s="87"/>
      <c r="S102" s="355"/>
      <c r="T102" s="355"/>
      <c r="U102" s="355"/>
    </row>
    <row r="103" s="238" customFormat="1" ht="66" customHeight="1" spans="1:21">
      <c r="A103" s="325">
        <v>8</v>
      </c>
      <c r="B103" s="89" t="s">
        <v>307</v>
      </c>
      <c r="C103" s="89" t="s">
        <v>545</v>
      </c>
      <c r="D103" s="90" t="s">
        <v>1230</v>
      </c>
      <c r="E103" s="90" t="s">
        <v>1234</v>
      </c>
      <c r="F103" s="90"/>
      <c r="G103" s="163">
        <v>106.25</v>
      </c>
      <c r="H103" s="90">
        <v>0</v>
      </c>
      <c r="I103" s="90">
        <v>0</v>
      </c>
      <c r="J103" s="163">
        <v>106.25</v>
      </c>
      <c r="K103" s="90">
        <v>85</v>
      </c>
      <c r="L103" s="140">
        <v>21.25</v>
      </c>
      <c r="M103" s="87" t="s">
        <v>1235</v>
      </c>
      <c r="N103" s="87" t="s">
        <v>1236</v>
      </c>
      <c r="O103" s="87"/>
      <c r="P103" s="87" t="s">
        <v>1228</v>
      </c>
      <c r="Q103" s="87" t="s">
        <v>1229</v>
      </c>
      <c r="R103" s="87"/>
      <c r="S103" s="355"/>
      <c r="T103" s="355"/>
      <c r="U103" s="355"/>
    </row>
    <row r="104" s="240" customFormat="1" ht="46" customHeight="1" spans="1:22">
      <c r="A104" s="325">
        <v>9</v>
      </c>
      <c r="B104" s="89" t="s">
        <v>309</v>
      </c>
      <c r="C104" s="89" t="s">
        <v>545</v>
      </c>
      <c r="D104" s="90" t="s">
        <v>749</v>
      </c>
      <c r="E104" s="90" t="s">
        <v>1237</v>
      </c>
      <c r="F104" s="90" t="s">
        <v>1226</v>
      </c>
      <c r="G104" s="90">
        <v>350</v>
      </c>
      <c r="H104" s="90">
        <v>0</v>
      </c>
      <c r="I104" s="90">
        <v>0</v>
      </c>
      <c r="J104" s="90">
        <v>350</v>
      </c>
      <c r="K104" s="90">
        <v>280</v>
      </c>
      <c r="L104" s="140">
        <v>70</v>
      </c>
      <c r="M104" s="87" t="s">
        <v>1238</v>
      </c>
      <c r="N104" s="87" t="s">
        <v>1239</v>
      </c>
      <c r="O104" s="61"/>
      <c r="P104" s="87" t="s">
        <v>1240</v>
      </c>
      <c r="Q104" s="87" t="s">
        <v>1229</v>
      </c>
      <c r="R104" s="300"/>
      <c r="V104" s="356"/>
    </row>
    <row r="105" s="242" customFormat="1" ht="49" customHeight="1" spans="1:18">
      <c r="A105" s="325">
        <v>10</v>
      </c>
      <c r="B105" s="330" t="s">
        <v>311</v>
      </c>
      <c r="C105" s="301" t="s">
        <v>545</v>
      </c>
      <c r="D105" s="330" t="s">
        <v>1241</v>
      </c>
      <c r="E105" s="330" t="s">
        <v>1242</v>
      </c>
      <c r="F105" s="90" t="s">
        <v>1226</v>
      </c>
      <c r="G105" s="331" t="s">
        <v>313</v>
      </c>
      <c r="H105" s="90">
        <v>0</v>
      </c>
      <c r="I105" s="90">
        <v>0</v>
      </c>
      <c r="J105" s="331" t="s">
        <v>313</v>
      </c>
      <c r="K105" s="331" t="s">
        <v>1246</v>
      </c>
      <c r="L105" s="331" t="s">
        <v>1247</v>
      </c>
      <c r="M105" s="301" t="s">
        <v>1243</v>
      </c>
      <c r="N105" s="330" t="s">
        <v>1244</v>
      </c>
      <c r="O105" s="349"/>
      <c r="P105" s="87" t="s">
        <v>1245</v>
      </c>
      <c r="Q105" s="87" t="s">
        <v>1229</v>
      </c>
      <c r="R105" s="61"/>
    </row>
    <row r="106" s="18" customFormat="1" ht="169" customHeight="1" spans="1:18">
      <c r="A106" s="325">
        <v>11</v>
      </c>
      <c r="B106" s="332" t="s">
        <v>314</v>
      </c>
      <c r="C106" s="89" t="s">
        <v>545</v>
      </c>
      <c r="D106" s="90" t="s">
        <v>1248</v>
      </c>
      <c r="E106" s="90" t="s">
        <v>1249</v>
      </c>
      <c r="F106" s="90" t="s">
        <v>1226</v>
      </c>
      <c r="G106" s="61">
        <v>100</v>
      </c>
      <c r="H106" s="90">
        <v>0</v>
      </c>
      <c r="I106" s="90">
        <v>0</v>
      </c>
      <c r="J106" s="61">
        <v>100</v>
      </c>
      <c r="K106" s="90">
        <v>80</v>
      </c>
      <c r="L106" s="140">
        <v>20</v>
      </c>
      <c r="M106" s="350" t="s">
        <v>315</v>
      </c>
      <c r="N106" s="87" t="s">
        <v>1250</v>
      </c>
      <c r="O106" s="61"/>
      <c r="P106" s="87" t="s">
        <v>1251</v>
      </c>
      <c r="Q106" s="87" t="s">
        <v>1229</v>
      </c>
      <c r="R106" s="61"/>
    </row>
    <row r="107" s="242" customFormat="1" ht="187" customHeight="1" spans="1:18">
      <c r="A107" s="325">
        <v>12</v>
      </c>
      <c r="B107" s="332" t="s">
        <v>316</v>
      </c>
      <c r="C107" s="89" t="s">
        <v>545</v>
      </c>
      <c r="D107" s="90" t="s">
        <v>1248</v>
      </c>
      <c r="E107" s="311" t="s">
        <v>1252</v>
      </c>
      <c r="F107" s="90" t="s">
        <v>1226</v>
      </c>
      <c r="G107" s="163">
        <v>150</v>
      </c>
      <c r="H107" s="311">
        <v>0</v>
      </c>
      <c r="I107" s="311">
        <v>0</v>
      </c>
      <c r="J107" s="311">
        <v>150</v>
      </c>
      <c r="K107" s="163">
        <v>120</v>
      </c>
      <c r="L107" s="311">
        <v>30</v>
      </c>
      <c r="M107" s="350" t="s">
        <v>317</v>
      </c>
      <c r="N107" s="311" t="s">
        <v>1253</v>
      </c>
      <c r="O107" s="311"/>
      <c r="P107" s="87" t="s">
        <v>1251</v>
      </c>
      <c r="Q107" s="87" t="s">
        <v>1229</v>
      </c>
      <c r="R107" s="311"/>
    </row>
    <row r="108" s="18" customFormat="1" ht="61" customHeight="1" spans="1:18">
      <c r="A108" s="325">
        <v>13</v>
      </c>
      <c r="B108" s="89" t="s">
        <v>318</v>
      </c>
      <c r="C108" s="89" t="s">
        <v>589</v>
      </c>
      <c r="D108" s="90" t="s">
        <v>1254</v>
      </c>
      <c r="E108" s="90" t="s">
        <v>1255</v>
      </c>
      <c r="F108" s="90" t="s">
        <v>1256</v>
      </c>
      <c r="G108" s="90">
        <v>175</v>
      </c>
      <c r="H108" s="90">
        <v>0</v>
      </c>
      <c r="I108" s="90"/>
      <c r="J108" s="276">
        <v>175</v>
      </c>
      <c r="K108" s="140">
        <v>175</v>
      </c>
      <c r="L108" s="140">
        <v>0</v>
      </c>
      <c r="M108" s="61" t="s">
        <v>319</v>
      </c>
      <c r="N108" s="87" t="s">
        <v>1257</v>
      </c>
      <c r="O108" s="61"/>
      <c r="P108" s="87" t="s">
        <v>1258</v>
      </c>
      <c r="Q108" s="87" t="s">
        <v>1229</v>
      </c>
      <c r="R108" s="61"/>
    </row>
    <row r="109" s="248" customFormat="1" ht="24" customHeight="1" spans="1:18">
      <c r="A109" s="333"/>
      <c r="B109" s="334" t="s">
        <v>73</v>
      </c>
      <c r="C109" s="334"/>
      <c r="D109" s="283"/>
      <c r="E109" s="283"/>
      <c r="F109" s="283"/>
      <c r="G109" s="283"/>
      <c r="H109" s="283"/>
      <c r="I109" s="283"/>
      <c r="J109" s="284"/>
      <c r="K109" s="351"/>
      <c r="L109" s="351"/>
      <c r="M109" s="67"/>
      <c r="N109" s="75"/>
      <c r="O109" s="67"/>
      <c r="P109" s="75"/>
      <c r="Q109" s="75"/>
      <c r="R109" s="67"/>
    </row>
    <row r="110" s="18" customFormat="1" ht="30" customHeight="1" spans="1:18">
      <c r="A110" s="88" t="s">
        <v>16</v>
      </c>
      <c r="B110" s="140" t="s">
        <v>49</v>
      </c>
      <c r="C110" s="140"/>
      <c r="D110" s="90"/>
      <c r="E110" s="90"/>
      <c r="F110" s="90"/>
      <c r="G110" s="90"/>
      <c r="H110" s="90"/>
      <c r="I110" s="90"/>
      <c r="J110" s="276"/>
      <c r="K110" s="140"/>
      <c r="L110" s="140"/>
      <c r="M110" s="61"/>
      <c r="N110" s="61"/>
      <c r="O110" s="61"/>
      <c r="P110" s="61"/>
      <c r="Q110" s="87"/>
      <c r="R110" s="61"/>
    </row>
    <row r="111" s="249" customFormat="1" ht="60" customHeight="1" spans="1:18">
      <c r="A111" s="140">
        <v>1</v>
      </c>
      <c r="B111" s="140" t="s">
        <v>645</v>
      </c>
      <c r="C111" s="89" t="s">
        <v>646</v>
      </c>
      <c r="D111" s="335" t="s">
        <v>647</v>
      </c>
      <c r="E111" s="335" t="s">
        <v>648</v>
      </c>
      <c r="F111" s="90" t="s">
        <v>649</v>
      </c>
      <c r="G111" s="336">
        <v>27</v>
      </c>
      <c r="H111" s="337">
        <v>0</v>
      </c>
      <c r="I111" s="337">
        <v>0</v>
      </c>
      <c r="J111" s="276"/>
      <c r="K111" s="140"/>
      <c r="L111" s="140"/>
      <c r="M111" s="332" t="s">
        <v>1259</v>
      </c>
      <c r="N111" s="352" t="s">
        <v>651</v>
      </c>
      <c r="O111" s="332" t="s">
        <v>1066</v>
      </c>
      <c r="P111" s="332" t="s">
        <v>76</v>
      </c>
      <c r="Q111" s="332" t="s">
        <v>1260</v>
      </c>
      <c r="R111" s="352"/>
    </row>
    <row r="112" s="18" customFormat="1" ht="10" customHeight="1" spans="1:18">
      <c r="A112" s="88">
        <v>2</v>
      </c>
      <c r="B112" s="140"/>
      <c r="C112" s="89"/>
      <c r="D112" s="268"/>
      <c r="E112" s="268"/>
      <c r="F112" s="90"/>
      <c r="G112" s="90"/>
      <c r="H112" s="337"/>
      <c r="I112" s="337"/>
      <c r="J112" s="276"/>
      <c r="K112" s="140"/>
      <c r="L112" s="140"/>
      <c r="M112" s="61"/>
      <c r="N112" s="61"/>
      <c r="O112" s="61"/>
      <c r="P112" s="61"/>
      <c r="Q112" s="87"/>
      <c r="R112" s="61"/>
    </row>
    <row r="113" s="18" customFormat="1" ht="30" customHeight="1" spans="1:18">
      <c r="A113" s="88" t="s">
        <v>33</v>
      </c>
      <c r="B113" s="140" t="s">
        <v>553</v>
      </c>
      <c r="C113" s="140"/>
      <c r="D113" s="90"/>
      <c r="E113" s="90"/>
      <c r="F113" s="90"/>
      <c r="G113" s="90"/>
      <c r="H113" s="90"/>
      <c r="I113" s="90"/>
      <c r="J113" s="276"/>
      <c r="K113" s="140"/>
      <c r="L113" s="140"/>
      <c r="M113" s="61"/>
      <c r="N113" s="61"/>
      <c r="O113" s="61"/>
      <c r="P113" s="61"/>
      <c r="Q113" s="87"/>
      <c r="R113" s="61"/>
    </row>
    <row r="114" s="18" customFormat="1" ht="13" customHeight="1" spans="1:18">
      <c r="A114" s="88">
        <v>1</v>
      </c>
      <c r="B114" s="89"/>
      <c r="C114" s="89"/>
      <c r="D114" s="90"/>
      <c r="E114" s="90"/>
      <c r="F114" s="90"/>
      <c r="G114" s="90"/>
      <c r="H114" s="90"/>
      <c r="I114" s="90"/>
      <c r="J114" s="276"/>
      <c r="K114" s="140"/>
      <c r="L114" s="140"/>
      <c r="M114" s="61"/>
      <c r="N114" s="61"/>
      <c r="O114" s="61"/>
      <c r="P114" s="61"/>
      <c r="Q114" s="87"/>
      <c r="R114" s="61"/>
    </row>
    <row r="115" s="18" customFormat="1" ht="15" customHeight="1" spans="1:18">
      <c r="A115" s="88">
        <v>2</v>
      </c>
      <c r="B115" s="89"/>
      <c r="C115" s="89"/>
      <c r="D115" s="90"/>
      <c r="E115" s="90"/>
      <c r="F115" s="90"/>
      <c r="G115" s="90"/>
      <c r="H115" s="90"/>
      <c r="I115" s="90"/>
      <c r="J115" s="276"/>
      <c r="K115" s="140"/>
      <c r="L115" s="140"/>
      <c r="M115" s="61"/>
      <c r="N115" s="61"/>
      <c r="O115" s="61"/>
      <c r="P115" s="61"/>
      <c r="Q115" s="87"/>
      <c r="R115" s="61"/>
    </row>
    <row r="116" s="18" customFormat="1" ht="30" customHeight="1" spans="1:18">
      <c r="A116" s="88" t="s">
        <v>38</v>
      </c>
      <c r="B116" s="89" t="s">
        <v>92</v>
      </c>
      <c r="C116" s="89"/>
      <c r="D116" s="90"/>
      <c r="E116" s="90"/>
      <c r="F116" s="90"/>
      <c r="G116" s="90"/>
      <c r="H116" s="90"/>
      <c r="I116" s="90"/>
      <c r="J116" s="276"/>
      <c r="K116" s="140"/>
      <c r="L116" s="140"/>
      <c r="M116" s="61"/>
      <c r="N116" s="61"/>
      <c r="O116" s="61"/>
      <c r="P116" s="61"/>
      <c r="Q116" s="87"/>
      <c r="R116" s="61"/>
    </row>
    <row r="117" s="237" customFormat="1" ht="66" customHeight="1" spans="1:17">
      <c r="A117" s="87">
        <v>2</v>
      </c>
      <c r="B117" s="87" t="s">
        <v>654</v>
      </c>
      <c r="C117" s="87" t="s">
        <v>577</v>
      </c>
      <c r="D117" s="87"/>
      <c r="E117" s="87"/>
      <c r="F117" s="87"/>
      <c r="G117" s="87">
        <v>60</v>
      </c>
      <c r="H117" s="87"/>
      <c r="I117" s="87"/>
      <c r="J117" s="87">
        <f>K117</f>
        <v>60</v>
      </c>
      <c r="K117" s="87">
        <v>60</v>
      </c>
      <c r="L117" s="87"/>
      <c r="M117" s="87" t="s">
        <v>2079</v>
      </c>
      <c r="N117" s="87" t="s">
        <v>579</v>
      </c>
      <c r="O117" s="291">
        <v>44531</v>
      </c>
      <c r="P117" s="87" t="s">
        <v>76</v>
      </c>
      <c r="Q117" s="87"/>
    </row>
    <row r="118" s="250" customFormat="1" ht="41" customHeight="1" spans="1:18">
      <c r="A118" s="271">
        <v>1</v>
      </c>
      <c r="B118" s="272" t="s">
        <v>2091</v>
      </c>
      <c r="C118" s="272" t="s">
        <v>545</v>
      </c>
      <c r="D118" s="273" t="s">
        <v>656</v>
      </c>
      <c r="E118" s="273"/>
      <c r="F118" s="273" t="s">
        <v>582</v>
      </c>
      <c r="G118" s="338">
        <v>20</v>
      </c>
      <c r="H118" s="274">
        <v>0</v>
      </c>
      <c r="I118" s="274">
        <v>0</v>
      </c>
      <c r="J118" s="338">
        <v>20</v>
      </c>
      <c r="K118" s="338">
        <v>20</v>
      </c>
      <c r="L118" s="274">
        <v>0</v>
      </c>
      <c r="M118" s="301" t="s">
        <v>657</v>
      </c>
      <c r="N118" s="87" t="s">
        <v>922</v>
      </c>
      <c r="O118" s="301"/>
      <c r="P118" s="301" t="s">
        <v>76</v>
      </c>
      <c r="Q118" s="301" t="s">
        <v>1024</v>
      </c>
      <c r="R118" s="301"/>
    </row>
    <row r="119" s="250" customFormat="1" ht="122" customHeight="1" spans="1:18">
      <c r="A119" s="45">
        <v>1</v>
      </c>
      <c r="B119" s="45" t="s">
        <v>1263</v>
      </c>
      <c r="C119" s="45" t="s">
        <v>545</v>
      </c>
      <c r="D119" s="45" t="s">
        <v>1264</v>
      </c>
      <c r="E119" s="45" t="s">
        <v>1265</v>
      </c>
      <c r="F119" s="45" t="s">
        <v>1266</v>
      </c>
      <c r="G119" s="45" t="s">
        <v>1267</v>
      </c>
      <c r="H119" s="45" t="s">
        <v>1268</v>
      </c>
      <c r="I119" s="45" t="s">
        <v>1268</v>
      </c>
      <c r="J119" s="45">
        <v>300.19</v>
      </c>
      <c r="K119" s="45" t="s">
        <v>1272</v>
      </c>
      <c r="L119" s="45" t="s">
        <v>1273</v>
      </c>
      <c r="M119" s="45" t="s">
        <v>1266</v>
      </c>
      <c r="N119" s="45" t="s">
        <v>1269</v>
      </c>
      <c r="O119" s="45"/>
      <c r="P119" s="45" t="s">
        <v>1270</v>
      </c>
      <c r="Q119" s="45" t="s">
        <v>1271</v>
      </c>
      <c r="R119" s="45"/>
    </row>
    <row r="120" s="236" customFormat="1" ht="119" customHeight="1" spans="1:18">
      <c r="A120" s="45">
        <v>2</v>
      </c>
      <c r="B120" s="45" t="s">
        <v>1274</v>
      </c>
      <c r="C120" s="45" t="s">
        <v>545</v>
      </c>
      <c r="D120" s="45" t="s">
        <v>647</v>
      </c>
      <c r="E120" s="45" t="s">
        <v>659</v>
      </c>
      <c r="F120" s="45" t="s">
        <v>660</v>
      </c>
      <c r="G120" s="45">
        <v>264.22</v>
      </c>
      <c r="H120" s="45">
        <v>0</v>
      </c>
      <c r="I120" s="45">
        <v>0</v>
      </c>
      <c r="J120" s="45">
        <v>264.22</v>
      </c>
      <c r="K120" s="45">
        <v>184.95</v>
      </c>
      <c r="L120" s="45">
        <v>79.27</v>
      </c>
      <c r="M120" s="45" t="s">
        <v>660</v>
      </c>
      <c r="N120" s="45" t="s">
        <v>1269</v>
      </c>
      <c r="O120" s="45"/>
      <c r="P120" s="45" t="s">
        <v>1270</v>
      </c>
      <c r="Q120" s="45" t="s">
        <v>1275</v>
      </c>
      <c r="R120" s="45"/>
    </row>
    <row r="121" s="18" customFormat="1" ht="53" customHeight="1" spans="1:21">
      <c r="A121" s="45">
        <v>3</v>
      </c>
      <c r="B121" s="45" t="s">
        <v>1261</v>
      </c>
      <c r="C121" s="45" t="s">
        <v>555</v>
      </c>
      <c r="D121" s="45" t="s">
        <v>1262</v>
      </c>
      <c r="E121" s="45"/>
      <c r="F121" s="45"/>
      <c r="G121" s="45">
        <v>15</v>
      </c>
      <c r="H121" s="45">
        <v>0</v>
      </c>
      <c r="I121" s="45">
        <v>0</v>
      </c>
      <c r="J121" s="45" t="s">
        <v>1463</v>
      </c>
      <c r="K121" s="45">
        <v>15</v>
      </c>
      <c r="L121" s="45">
        <v>0</v>
      </c>
      <c r="M121" s="45" t="s">
        <v>573</v>
      </c>
      <c r="N121" s="45" t="s">
        <v>574</v>
      </c>
      <c r="O121" s="45"/>
      <c r="P121" s="45" t="s">
        <v>76</v>
      </c>
      <c r="Q121" s="45"/>
      <c r="R121" s="45"/>
      <c r="S121" s="243"/>
      <c r="T121" s="243"/>
      <c r="U121" s="243"/>
    </row>
    <row r="122" s="18" customFormat="1" ht="80" customHeight="1" spans="1:18">
      <c r="A122" s="45">
        <v>4</v>
      </c>
      <c r="B122" s="45" t="s">
        <v>1276</v>
      </c>
      <c r="C122" s="45" t="s">
        <v>958</v>
      </c>
      <c r="D122" s="45" t="s">
        <v>647</v>
      </c>
      <c r="E122" s="45" t="s">
        <v>1277</v>
      </c>
      <c r="F122" s="45" t="s">
        <v>1278</v>
      </c>
      <c r="G122" s="45">
        <v>118.9</v>
      </c>
      <c r="H122" s="90">
        <v>0</v>
      </c>
      <c r="I122" s="90">
        <v>0</v>
      </c>
      <c r="J122" s="45">
        <v>118.9</v>
      </c>
      <c r="K122" s="45">
        <v>118.9</v>
      </c>
      <c r="L122" s="140">
        <v>0</v>
      </c>
      <c r="M122" s="123" t="s">
        <v>1279</v>
      </c>
      <c r="N122" s="45" t="s">
        <v>1280</v>
      </c>
      <c r="O122" s="61"/>
      <c r="P122" s="45" t="s">
        <v>76</v>
      </c>
      <c r="Q122" s="87" t="s">
        <v>1281</v>
      </c>
      <c r="R122" s="61"/>
    </row>
    <row r="123" s="18" customFormat="1" ht="37" customHeight="1" spans="1:18">
      <c r="A123" s="45">
        <v>5</v>
      </c>
      <c r="B123" s="45" t="s">
        <v>1282</v>
      </c>
      <c r="C123" s="45" t="s">
        <v>545</v>
      </c>
      <c r="D123" s="45" t="s">
        <v>647</v>
      </c>
      <c r="E123" s="45" t="s">
        <v>1283</v>
      </c>
      <c r="F123" s="45" t="s">
        <v>1284</v>
      </c>
      <c r="G123" s="45">
        <v>46.68</v>
      </c>
      <c r="H123" s="88">
        <v>0</v>
      </c>
      <c r="I123" s="45">
        <v>0</v>
      </c>
      <c r="J123" s="45">
        <v>46.68</v>
      </c>
      <c r="K123" s="45">
        <v>46.68</v>
      </c>
      <c r="L123" s="88">
        <v>0</v>
      </c>
      <c r="M123" s="123" t="s">
        <v>1285</v>
      </c>
      <c r="N123" s="45" t="s">
        <v>1280</v>
      </c>
      <c r="O123" s="88"/>
      <c r="P123" s="45" t="s">
        <v>76</v>
      </c>
      <c r="Q123" s="87" t="s">
        <v>1286</v>
      </c>
      <c r="R123" s="88"/>
    </row>
    <row r="124" s="243" customFormat="1" ht="53" customHeight="1" spans="1:18">
      <c r="A124" s="45">
        <v>6</v>
      </c>
      <c r="B124" s="45" t="s">
        <v>1287</v>
      </c>
      <c r="C124" s="45" t="s">
        <v>545</v>
      </c>
      <c r="D124" s="45" t="s">
        <v>647</v>
      </c>
      <c r="E124" s="45" t="s">
        <v>1288</v>
      </c>
      <c r="F124" s="45" t="s">
        <v>1289</v>
      </c>
      <c r="G124" s="45">
        <v>64.37</v>
      </c>
      <c r="H124" s="45">
        <v>0</v>
      </c>
      <c r="I124" s="45">
        <v>0</v>
      </c>
      <c r="J124" s="45">
        <v>64.37</v>
      </c>
      <c r="K124" s="45">
        <v>64.37</v>
      </c>
      <c r="L124" s="45">
        <v>0</v>
      </c>
      <c r="M124" s="123" t="s">
        <v>1290</v>
      </c>
      <c r="N124" s="45" t="s">
        <v>1280</v>
      </c>
      <c r="O124" s="88"/>
      <c r="P124" s="45" t="s">
        <v>76</v>
      </c>
      <c r="Q124" s="87" t="s">
        <v>1291</v>
      </c>
      <c r="R124" s="88"/>
    </row>
    <row r="125" s="243" customFormat="1" ht="71" customHeight="1" spans="1:18">
      <c r="A125" s="45">
        <v>7</v>
      </c>
      <c r="B125" s="45" t="s">
        <v>1292</v>
      </c>
      <c r="C125" s="45" t="s">
        <v>545</v>
      </c>
      <c r="D125" s="45" t="s">
        <v>647</v>
      </c>
      <c r="E125" s="45" t="s">
        <v>1288</v>
      </c>
      <c r="F125" s="45" t="s">
        <v>1293</v>
      </c>
      <c r="G125" s="45">
        <v>153.47</v>
      </c>
      <c r="H125" s="90">
        <v>0</v>
      </c>
      <c r="I125" s="90">
        <v>0</v>
      </c>
      <c r="J125" s="45">
        <v>153.47</v>
      </c>
      <c r="K125" s="45">
        <v>153.47</v>
      </c>
      <c r="L125" s="140">
        <v>0</v>
      </c>
      <c r="M125" s="123" t="s">
        <v>1294</v>
      </c>
      <c r="N125" s="45" t="s">
        <v>1280</v>
      </c>
      <c r="O125" s="88"/>
      <c r="P125" s="45" t="s">
        <v>76</v>
      </c>
      <c r="Q125" s="87" t="s">
        <v>1295</v>
      </c>
      <c r="R125" s="88"/>
    </row>
    <row r="126" s="243" customFormat="1" ht="60" spans="1:18">
      <c r="A126" s="45">
        <v>8</v>
      </c>
      <c r="B126" s="45" t="s">
        <v>1296</v>
      </c>
      <c r="C126" s="45" t="s">
        <v>545</v>
      </c>
      <c r="D126" s="45" t="s">
        <v>1264</v>
      </c>
      <c r="E126" s="45" t="s">
        <v>1297</v>
      </c>
      <c r="F126" s="45" t="s">
        <v>1298</v>
      </c>
      <c r="G126" s="45">
        <v>92.5</v>
      </c>
      <c r="H126" s="88">
        <v>0</v>
      </c>
      <c r="I126" s="45">
        <v>0</v>
      </c>
      <c r="J126" s="45">
        <v>92.5</v>
      </c>
      <c r="K126" s="45">
        <v>92.5</v>
      </c>
      <c r="L126" s="88">
        <v>0</v>
      </c>
      <c r="M126" s="123" t="s">
        <v>1299</v>
      </c>
      <c r="N126" s="45" t="s">
        <v>1280</v>
      </c>
      <c r="O126" s="88"/>
      <c r="P126" s="45" t="s">
        <v>76</v>
      </c>
      <c r="Q126" s="87" t="s">
        <v>1300</v>
      </c>
      <c r="R126" s="88"/>
    </row>
    <row r="127" s="251" customFormat="1" spans="1:18">
      <c r="A127" s="115"/>
      <c r="B127" s="115" t="s">
        <v>1301</v>
      </c>
      <c r="C127" s="115"/>
      <c r="D127" s="115"/>
      <c r="E127" s="115"/>
      <c r="F127" s="115"/>
      <c r="G127" s="115"/>
      <c r="H127" s="339"/>
      <c r="I127" s="115"/>
      <c r="J127" s="115"/>
      <c r="K127" s="115"/>
      <c r="L127" s="339"/>
      <c r="M127" s="114"/>
      <c r="N127" s="115"/>
      <c r="O127" s="339"/>
      <c r="P127" s="115"/>
      <c r="Q127" s="75"/>
      <c r="R127" s="339"/>
    </row>
    <row r="128" s="240" customFormat="1" ht="30" customHeight="1" spans="1:18">
      <c r="A128" s="340" t="s">
        <v>16</v>
      </c>
      <c r="B128" s="341" t="s">
        <v>49</v>
      </c>
      <c r="C128" s="341"/>
      <c r="D128" s="342"/>
      <c r="E128" s="342"/>
      <c r="F128" s="342"/>
      <c r="G128" s="343">
        <f t="shared" ref="G128:L128" si="26">SUM(G129:G130)</f>
        <v>14591.69</v>
      </c>
      <c r="H128" s="344"/>
      <c r="I128" s="343"/>
      <c r="J128" s="343">
        <f t="shared" si="26"/>
        <v>6004.8</v>
      </c>
      <c r="K128" s="343">
        <f t="shared" si="26"/>
        <v>3003.36</v>
      </c>
      <c r="L128" s="343">
        <f t="shared" si="26"/>
        <v>3001.44</v>
      </c>
      <c r="M128" s="353"/>
      <c r="N128" s="353"/>
      <c r="O128" s="354"/>
      <c r="P128" s="353"/>
      <c r="Q128" s="353"/>
      <c r="R128" s="353"/>
    </row>
    <row r="129" s="18" customFormat="1" ht="108" spans="1:18">
      <c r="A129" s="88">
        <v>1</v>
      </c>
      <c r="B129" s="140" t="s">
        <v>1302</v>
      </c>
      <c r="C129" s="89" t="s">
        <v>545</v>
      </c>
      <c r="D129" s="89" t="s">
        <v>1303</v>
      </c>
      <c r="E129" s="89" t="s">
        <v>1304</v>
      </c>
      <c r="F129" s="90" t="s">
        <v>1305</v>
      </c>
      <c r="G129" s="276">
        <v>14586.89</v>
      </c>
      <c r="H129" s="357"/>
      <c r="I129" s="357"/>
      <c r="J129" s="276">
        <v>6000</v>
      </c>
      <c r="K129" s="276">
        <v>3000</v>
      </c>
      <c r="L129" s="276">
        <v>3000</v>
      </c>
      <c r="M129" s="87" t="s">
        <v>1306</v>
      </c>
      <c r="N129" s="87" t="s">
        <v>1307</v>
      </c>
      <c r="O129" s="61"/>
      <c r="P129" s="87" t="s">
        <v>665</v>
      </c>
      <c r="Q129" s="87" t="s">
        <v>1308</v>
      </c>
      <c r="R129" s="61"/>
    </row>
    <row r="130" s="18" customFormat="1" ht="30" customHeight="1" spans="1:18">
      <c r="A130" s="88">
        <v>20</v>
      </c>
      <c r="B130" s="140" t="s">
        <v>1309</v>
      </c>
      <c r="C130" s="89" t="s">
        <v>1310</v>
      </c>
      <c r="D130" s="268" t="s">
        <v>1311</v>
      </c>
      <c r="E130" s="90" t="s">
        <v>1312</v>
      </c>
      <c r="F130" s="90" t="s">
        <v>1313</v>
      </c>
      <c r="G130" s="276">
        <v>4.8</v>
      </c>
      <c r="H130" s="337"/>
      <c r="I130" s="337"/>
      <c r="J130" s="276">
        <v>4.8</v>
      </c>
      <c r="K130" s="276">
        <f t="shared" ref="K130:K148" si="27">J130*0.7</f>
        <v>3.36</v>
      </c>
      <c r="L130" s="276">
        <f t="shared" ref="L130:L148" si="28">J130*0.3</f>
        <v>1.44</v>
      </c>
      <c r="M130" s="87" t="s">
        <v>1314</v>
      </c>
      <c r="N130" s="61" t="s">
        <v>1315</v>
      </c>
      <c r="O130" s="61"/>
      <c r="P130" s="87" t="s">
        <v>665</v>
      </c>
      <c r="Q130" s="61"/>
      <c r="R130" s="61"/>
    </row>
    <row r="131" s="18" customFormat="1" ht="72" spans="1:18">
      <c r="A131" s="88">
        <v>2</v>
      </c>
      <c r="B131" s="140" t="s">
        <v>1316</v>
      </c>
      <c r="C131" s="89" t="s">
        <v>742</v>
      </c>
      <c r="D131" s="89" t="s">
        <v>1311</v>
      </c>
      <c r="E131" s="89" t="s">
        <v>1317</v>
      </c>
      <c r="F131" s="90" t="s">
        <v>1318</v>
      </c>
      <c r="G131" s="276">
        <v>45.8</v>
      </c>
      <c r="H131" s="357"/>
      <c r="I131" s="357"/>
      <c r="J131" s="276">
        <v>45.8</v>
      </c>
      <c r="K131" s="276">
        <f t="shared" si="27"/>
        <v>32.06</v>
      </c>
      <c r="L131" s="276">
        <f t="shared" si="28"/>
        <v>13.74</v>
      </c>
      <c r="M131" s="87" t="s">
        <v>1319</v>
      </c>
      <c r="N131" s="87" t="s">
        <v>1320</v>
      </c>
      <c r="O131" s="61"/>
      <c r="P131" s="87" t="s">
        <v>665</v>
      </c>
      <c r="Q131" s="87"/>
      <c r="R131" s="61" t="s">
        <v>1321</v>
      </c>
    </row>
    <row r="132" s="18" customFormat="1" ht="72" spans="1:18">
      <c r="A132" s="88">
        <v>3</v>
      </c>
      <c r="B132" s="140" t="s">
        <v>1322</v>
      </c>
      <c r="C132" s="89" t="s">
        <v>742</v>
      </c>
      <c r="D132" s="89" t="s">
        <v>1311</v>
      </c>
      <c r="E132" s="89" t="s">
        <v>1317</v>
      </c>
      <c r="F132" s="90" t="s">
        <v>1323</v>
      </c>
      <c r="G132" s="276">
        <v>23.22</v>
      </c>
      <c r="H132" s="357"/>
      <c r="I132" s="357"/>
      <c r="J132" s="276">
        <v>23.22</v>
      </c>
      <c r="K132" s="276">
        <f t="shared" si="27"/>
        <v>16.254</v>
      </c>
      <c r="L132" s="276">
        <f t="shared" si="28"/>
        <v>6.966</v>
      </c>
      <c r="M132" s="87" t="s">
        <v>1319</v>
      </c>
      <c r="N132" s="87" t="s">
        <v>1324</v>
      </c>
      <c r="O132" s="61"/>
      <c r="P132" s="87" t="s">
        <v>665</v>
      </c>
      <c r="Q132" s="87"/>
      <c r="R132" s="61" t="s">
        <v>1321</v>
      </c>
    </row>
    <row r="133" s="18" customFormat="1" ht="72" spans="1:18">
      <c r="A133" s="88">
        <v>4</v>
      </c>
      <c r="B133" s="140" t="s">
        <v>1325</v>
      </c>
      <c r="C133" s="89" t="s">
        <v>742</v>
      </c>
      <c r="D133" s="89" t="s">
        <v>1311</v>
      </c>
      <c r="E133" s="89" t="s">
        <v>1317</v>
      </c>
      <c r="F133" s="90" t="s">
        <v>1326</v>
      </c>
      <c r="G133" s="276">
        <v>50</v>
      </c>
      <c r="H133" s="357"/>
      <c r="I133" s="357"/>
      <c r="J133" s="276">
        <v>50</v>
      </c>
      <c r="K133" s="276">
        <f t="shared" si="27"/>
        <v>35</v>
      </c>
      <c r="L133" s="276">
        <f t="shared" si="28"/>
        <v>15</v>
      </c>
      <c r="M133" s="87" t="s">
        <v>1327</v>
      </c>
      <c r="N133" s="87" t="s">
        <v>1328</v>
      </c>
      <c r="O133" s="61"/>
      <c r="P133" s="87" t="s">
        <v>665</v>
      </c>
      <c r="Q133" s="87"/>
      <c r="R133" s="61" t="s">
        <v>1321</v>
      </c>
    </row>
    <row r="134" s="18" customFormat="1" ht="60" spans="1:18">
      <c r="A134" s="88">
        <v>5</v>
      </c>
      <c r="B134" s="140" t="s">
        <v>1329</v>
      </c>
      <c r="C134" s="89" t="s">
        <v>545</v>
      </c>
      <c r="D134" s="89" t="s">
        <v>1311</v>
      </c>
      <c r="E134" s="89" t="s">
        <v>1330</v>
      </c>
      <c r="F134" s="90" t="s">
        <v>1331</v>
      </c>
      <c r="G134" s="276">
        <v>50</v>
      </c>
      <c r="H134" s="357"/>
      <c r="I134" s="357"/>
      <c r="J134" s="276">
        <v>50</v>
      </c>
      <c r="K134" s="276">
        <f t="shared" si="27"/>
        <v>35</v>
      </c>
      <c r="L134" s="276">
        <f t="shared" si="28"/>
        <v>15</v>
      </c>
      <c r="M134" s="87" t="s">
        <v>1332</v>
      </c>
      <c r="N134" s="87" t="s">
        <v>1333</v>
      </c>
      <c r="O134" s="61"/>
      <c r="P134" s="87" t="s">
        <v>665</v>
      </c>
      <c r="Q134" s="87"/>
      <c r="R134" s="61" t="s">
        <v>1321</v>
      </c>
    </row>
    <row r="135" s="18" customFormat="1" ht="48" spans="1:18">
      <c r="A135" s="88">
        <v>6</v>
      </c>
      <c r="B135" s="140" t="s">
        <v>1334</v>
      </c>
      <c r="C135" s="89" t="s">
        <v>742</v>
      </c>
      <c r="D135" s="89" t="s">
        <v>1311</v>
      </c>
      <c r="E135" s="89" t="s">
        <v>1330</v>
      </c>
      <c r="F135" s="90" t="s">
        <v>1335</v>
      </c>
      <c r="G135" s="276">
        <v>52</v>
      </c>
      <c r="H135" s="357"/>
      <c r="I135" s="357"/>
      <c r="J135" s="276">
        <v>52</v>
      </c>
      <c r="K135" s="276">
        <f t="shared" si="27"/>
        <v>36.4</v>
      </c>
      <c r="L135" s="276">
        <f t="shared" si="28"/>
        <v>15.6</v>
      </c>
      <c r="M135" s="87" t="s">
        <v>1336</v>
      </c>
      <c r="N135" s="87" t="s">
        <v>1337</v>
      </c>
      <c r="O135" s="61"/>
      <c r="P135" s="87" t="s">
        <v>665</v>
      </c>
      <c r="Q135" s="87"/>
      <c r="R135" s="61" t="s">
        <v>1321</v>
      </c>
    </row>
    <row r="136" s="18" customFormat="1" ht="48" spans="1:18">
      <c r="A136" s="88">
        <v>7</v>
      </c>
      <c r="B136" s="140" t="s">
        <v>1338</v>
      </c>
      <c r="C136" s="89" t="s">
        <v>742</v>
      </c>
      <c r="D136" s="89" t="s">
        <v>1311</v>
      </c>
      <c r="E136" s="89" t="s">
        <v>1339</v>
      </c>
      <c r="F136" s="90" t="s">
        <v>1340</v>
      </c>
      <c r="G136" s="276">
        <v>50</v>
      </c>
      <c r="H136" s="357"/>
      <c r="I136" s="357"/>
      <c r="J136" s="276">
        <v>50</v>
      </c>
      <c r="K136" s="276">
        <f t="shared" si="27"/>
        <v>35</v>
      </c>
      <c r="L136" s="276">
        <f t="shared" si="28"/>
        <v>15</v>
      </c>
      <c r="M136" s="87" t="s">
        <v>1336</v>
      </c>
      <c r="N136" s="87" t="s">
        <v>1341</v>
      </c>
      <c r="O136" s="61"/>
      <c r="P136" s="87" t="s">
        <v>665</v>
      </c>
      <c r="Q136" s="87"/>
      <c r="R136" s="61" t="s">
        <v>1321</v>
      </c>
    </row>
    <row r="137" s="18" customFormat="1" ht="30" customHeight="1" spans="1:18">
      <c r="A137" s="88">
        <v>8</v>
      </c>
      <c r="B137" s="140" t="s">
        <v>1342</v>
      </c>
      <c r="C137" s="89" t="s">
        <v>545</v>
      </c>
      <c r="D137" s="268" t="s">
        <v>671</v>
      </c>
      <c r="E137" s="268" t="s">
        <v>1343</v>
      </c>
      <c r="F137" s="90" t="s">
        <v>1344</v>
      </c>
      <c r="G137" s="276">
        <v>20</v>
      </c>
      <c r="H137" s="337"/>
      <c r="I137" s="337"/>
      <c r="J137" s="276">
        <v>20</v>
      </c>
      <c r="K137" s="276">
        <f t="shared" si="27"/>
        <v>14</v>
      </c>
      <c r="L137" s="276">
        <f t="shared" si="28"/>
        <v>6</v>
      </c>
      <c r="M137" s="87" t="s">
        <v>1345</v>
      </c>
      <c r="N137" s="61" t="s">
        <v>1333</v>
      </c>
      <c r="O137" s="61"/>
      <c r="P137" s="87" t="s">
        <v>665</v>
      </c>
      <c r="Q137" s="61"/>
      <c r="R137" s="61" t="s">
        <v>1321</v>
      </c>
    </row>
    <row r="138" s="18" customFormat="1" ht="30" customHeight="1" spans="1:18">
      <c r="A138" s="88">
        <v>9</v>
      </c>
      <c r="B138" s="140" t="s">
        <v>1346</v>
      </c>
      <c r="C138" s="89" t="s">
        <v>545</v>
      </c>
      <c r="D138" s="268" t="s">
        <v>671</v>
      </c>
      <c r="E138" s="268" t="s">
        <v>1343</v>
      </c>
      <c r="F138" s="90" t="s">
        <v>1347</v>
      </c>
      <c r="G138" s="276">
        <v>15</v>
      </c>
      <c r="H138" s="337"/>
      <c r="I138" s="337"/>
      <c r="J138" s="276">
        <v>15</v>
      </c>
      <c r="K138" s="276">
        <f t="shared" si="27"/>
        <v>10.5</v>
      </c>
      <c r="L138" s="276">
        <f t="shared" si="28"/>
        <v>4.5</v>
      </c>
      <c r="M138" s="87" t="s">
        <v>1348</v>
      </c>
      <c r="N138" s="61" t="s">
        <v>1349</v>
      </c>
      <c r="O138" s="61"/>
      <c r="P138" s="87" t="s">
        <v>665</v>
      </c>
      <c r="Q138" s="61"/>
      <c r="R138" s="61" t="s">
        <v>1321</v>
      </c>
    </row>
    <row r="139" s="18" customFormat="1" ht="30" customHeight="1" spans="1:18">
      <c r="A139" s="88">
        <v>10</v>
      </c>
      <c r="B139" s="140" t="s">
        <v>1350</v>
      </c>
      <c r="C139" s="89" t="s">
        <v>545</v>
      </c>
      <c r="D139" s="268" t="s">
        <v>671</v>
      </c>
      <c r="E139" s="268" t="s">
        <v>1343</v>
      </c>
      <c r="F139" s="90" t="s">
        <v>1347</v>
      </c>
      <c r="G139" s="276">
        <v>35</v>
      </c>
      <c r="H139" s="337"/>
      <c r="I139" s="337"/>
      <c r="J139" s="276">
        <v>35</v>
      </c>
      <c r="K139" s="276">
        <f t="shared" si="27"/>
        <v>24.5</v>
      </c>
      <c r="L139" s="276">
        <f t="shared" si="28"/>
        <v>10.5</v>
      </c>
      <c r="M139" s="87" t="s">
        <v>1345</v>
      </c>
      <c r="N139" s="61" t="s">
        <v>1351</v>
      </c>
      <c r="O139" s="61"/>
      <c r="P139" s="87" t="s">
        <v>665</v>
      </c>
      <c r="Q139" s="61"/>
      <c r="R139" s="61" t="s">
        <v>1321</v>
      </c>
    </row>
    <row r="140" s="18" customFormat="1" ht="30" customHeight="1" spans="1:18">
      <c r="A140" s="88">
        <v>11</v>
      </c>
      <c r="B140" s="140" t="s">
        <v>1352</v>
      </c>
      <c r="C140" s="89" t="s">
        <v>545</v>
      </c>
      <c r="D140" s="268" t="s">
        <v>671</v>
      </c>
      <c r="E140" s="268" t="s">
        <v>1353</v>
      </c>
      <c r="F140" s="90" t="s">
        <v>1354</v>
      </c>
      <c r="G140" s="276">
        <v>27</v>
      </c>
      <c r="H140" s="337"/>
      <c r="I140" s="337"/>
      <c r="J140" s="276">
        <v>27</v>
      </c>
      <c r="K140" s="276">
        <f t="shared" si="27"/>
        <v>18.9</v>
      </c>
      <c r="L140" s="276">
        <f t="shared" si="28"/>
        <v>8.1</v>
      </c>
      <c r="M140" s="87" t="s">
        <v>1355</v>
      </c>
      <c r="N140" s="61" t="s">
        <v>1356</v>
      </c>
      <c r="O140" s="61"/>
      <c r="P140" s="87" t="s">
        <v>665</v>
      </c>
      <c r="Q140" s="61"/>
      <c r="R140" s="61" t="s">
        <v>1321</v>
      </c>
    </row>
    <row r="141" s="18" customFormat="1" ht="30" customHeight="1" spans="1:18">
      <c r="A141" s="88">
        <v>12</v>
      </c>
      <c r="B141" s="140" t="s">
        <v>1357</v>
      </c>
      <c r="C141" s="89" t="s">
        <v>545</v>
      </c>
      <c r="D141" s="268" t="s">
        <v>671</v>
      </c>
      <c r="E141" s="268" t="s">
        <v>1353</v>
      </c>
      <c r="F141" s="90" t="s">
        <v>1358</v>
      </c>
      <c r="G141" s="276">
        <v>30</v>
      </c>
      <c r="H141" s="337"/>
      <c r="I141" s="337"/>
      <c r="J141" s="276">
        <v>30</v>
      </c>
      <c r="K141" s="276">
        <f t="shared" si="27"/>
        <v>21</v>
      </c>
      <c r="L141" s="276">
        <f t="shared" si="28"/>
        <v>9</v>
      </c>
      <c r="M141" s="87" t="s">
        <v>1355</v>
      </c>
      <c r="N141" s="61" t="s">
        <v>1359</v>
      </c>
      <c r="O141" s="61"/>
      <c r="P141" s="87" t="s">
        <v>665</v>
      </c>
      <c r="Q141" s="61"/>
      <c r="R141" s="61" t="s">
        <v>1321</v>
      </c>
    </row>
    <row r="142" s="18" customFormat="1" ht="30" customHeight="1" spans="1:18">
      <c r="A142" s="88">
        <v>13</v>
      </c>
      <c r="B142" s="140" t="s">
        <v>1360</v>
      </c>
      <c r="C142" s="89" t="s">
        <v>545</v>
      </c>
      <c r="D142" s="268" t="s">
        <v>671</v>
      </c>
      <c r="E142" s="268" t="s">
        <v>1361</v>
      </c>
      <c r="F142" s="90" t="s">
        <v>1362</v>
      </c>
      <c r="G142" s="276">
        <v>24</v>
      </c>
      <c r="H142" s="337"/>
      <c r="I142" s="337"/>
      <c r="J142" s="276">
        <v>24</v>
      </c>
      <c r="K142" s="276">
        <f t="shared" si="27"/>
        <v>16.8</v>
      </c>
      <c r="L142" s="276">
        <f t="shared" si="28"/>
        <v>7.2</v>
      </c>
      <c r="M142" s="87" t="s">
        <v>1363</v>
      </c>
      <c r="N142" s="61" t="s">
        <v>1364</v>
      </c>
      <c r="O142" s="61"/>
      <c r="P142" s="87" t="s">
        <v>665</v>
      </c>
      <c r="Q142" s="61"/>
      <c r="R142" s="61" t="s">
        <v>1321</v>
      </c>
    </row>
    <row r="143" s="18" customFormat="1" ht="30" customHeight="1" spans="1:18">
      <c r="A143" s="88">
        <v>14</v>
      </c>
      <c r="B143" s="140" t="s">
        <v>1365</v>
      </c>
      <c r="C143" s="89" t="s">
        <v>545</v>
      </c>
      <c r="D143" s="268" t="s">
        <v>671</v>
      </c>
      <c r="E143" s="268" t="s">
        <v>1366</v>
      </c>
      <c r="F143" s="90" t="s">
        <v>1367</v>
      </c>
      <c r="G143" s="276">
        <v>18</v>
      </c>
      <c r="H143" s="337"/>
      <c r="I143" s="337"/>
      <c r="J143" s="276">
        <v>18</v>
      </c>
      <c r="K143" s="276">
        <f t="shared" si="27"/>
        <v>12.6</v>
      </c>
      <c r="L143" s="276">
        <f t="shared" si="28"/>
        <v>5.4</v>
      </c>
      <c r="M143" s="87" t="s">
        <v>1368</v>
      </c>
      <c r="N143" s="61" t="s">
        <v>1369</v>
      </c>
      <c r="O143" s="61"/>
      <c r="P143" s="87" t="s">
        <v>665</v>
      </c>
      <c r="Q143" s="61"/>
      <c r="R143" s="61" t="s">
        <v>1321</v>
      </c>
    </row>
    <row r="144" s="18" customFormat="1" ht="30" customHeight="1" spans="1:18">
      <c r="A144" s="88">
        <v>15</v>
      </c>
      <c r="B144" s="140" t="s">
        <v>1370</v>
      </c>
      <c r="C144" s="89" t="s">
        <v>545</v>
      </c>
      <c r="D144" s="268" t="s">
        <v>671</v>
      </c>
      <c r="E144" s="268" t="s">
        <v>672</v>
      </c>
      <c r="F144" s="90" t="s">
        <v>1371</v>
      </c>
      <c r="G144" s="276">
        <v>4</v>
      </c>
      <c r="H144" s="337"/>
      <c r="I144" s="337"/>
      <c r="J144" s="276">
        <v>4</v>
      </c>
      <c r="K144" s="276">
        <f t="shared" si="27"/>
        <v>2.8</v>
      </c>
      <c r="L144" s="276">
        <f t="shared" si="28"/>
        <v>1.2</v>
      </c>
      <c r="M144" s="87" t="s">
        <v>1372</v>
      </c>
      <c r="N144" s="61" t="s">
        <v>1373</v>
      </c>
      <c r="O144" s="61"/>
      <c r="P144" s="87" t="s">
        <v>665</v>
      </c>
      <c r="Q144" s="61"/>
      <c r="R144" s="61" t="s">
        <v>1321</v>
      </c>
    </row>
    <row r="145" s="18" customFormat="1" ht="30" customHeight="1" spans="1:18">
      <c r="A145" s="88">
        <v>16</v>
      </c>
      <c r="B145" s="140" t="s">
        <v>1374</v>
      </c>
      <c r="C145" s="89" t="s">
        <v>545</v>
      </c>
      <c r="D145" s="268" t="s">
        <v>671</v>
      </c>
      <c r="E145" s="268" t="s">
        <v>672</v>
      </c>
      <c r="F145" s="90" t="s">
        <v>1375</v>
      </c>
      <c r="G145" s="276">
        <v>4.5</v>
      </c>
      <c r="H145" s="337"/>
      <c r="I145" s="337"/>
      <c r="J145" s="276">
        <v>4.5</v>
      </c>
      <c r="K145" s="276">
        <f t="shared" si="27"/>
        <v>3.15</v>
      </c>
      <c r="L145" s="276">
        <f t="shared" si="28"/>
        <v>1.35</v>
      </c>
      <c r="M145" s="87" t="s">
        <v>1372</v>
      </c>
      <c r="N145" s="61" t="s">
        <v>1376</v>
      </c>
      <c r="O145" s="61"/>
      <c r="P145" s="87" t="s">
        <v>665</v>
      </c>
      <c r="Q145" s="61"/>
      <c r="R145" s="61" t="s">
        <v>1321</v>
      </c>
    </row>
    <row r="146" s="18" customFormat="1" ht="30" customHeight="1" spans="1:18">
      <c r="A146" s="88">
        <v>17</v>
      </c>
      <c r="B146" s="140" t="s">
        <v>1377</v>
      </c>
      <c r="C146" s="89" t="s">
        <v>545</v>
      </c>
      <c r="D146" s="268" t="s">
        <v>671</v>
      </c>
      <c r="E146" s="268" t="s">
        <v>1343</v>
      </c>
      <c r="F146" s="90" t="s">
        <v>1378</v>
      </c>
      <c r="G146" s="276">
        <v>35</v>
      </c>
      <c r="H146" s="337"/>
      <c r="I146" s="337"/>
      <c r="J146" s="276">
        <v>35</v>
      </c>
      <c r="K146" s="276">
        <f t="shared" si="27"/>
        <v>24.5</v>
      </c>
      <c r="L146" s="276">
        <f t="shared" si="28"/>
        <v>10.5</v>
      </c>
      <c r="M146" s="87" t="s">
        <v>1379</v>
      </c>
      <c r="N146" s="61" t="s">
        <v>1380</v>
      </c>
      <c r="O146" s="61"/>
      <c r="P146" s="87" t="s">
        <v>665</v>
      </c>
      <c r="Q146" s="61"/>
      <c r="R146" s="61" t="s">
        <v>1321</v>
      </c>
    </row>
    <row r="147" s="18" customFormat="1" ht="30" customHeight="1" spans="1:18">
      <c r="A147" s="88">
        <v>18</v>
      </c>
      <c r="B147" s="140" t="s">
        <v>1381</v>
      </c>
      <c r="C147" s="89" t="s">
        <v>545</v>
      </c>
      <c r="D147" s="268" t="s">
        <v>671</v>
      </c>
      <c r="E147" s="268" t="s">
        <v>1343</v>
      </c>
      <c r="F147" s="90" t="s">
        <v>1382</v>
      </c>
      <c r="G147" s="276">
        <v>35</v>
      </c>
      <c r="H147" s="337"/>
      <c r="I147" s="337"/>
      <c r="J147" s="276">
        <v>35</v>
      </c>
      <c r="K147" s="276">
        <f t="shared" si="27"/>
        <v>24.5</v>
      </c>
      <c r="L147" s="276">
        <f t="shared" si="28"/>
        <v>10.5</v>
      </c>
      <c r="M147" s="87" t="s">
        <v>1379</v>
      </c>
      <c r="N147" s="61" t="s">
        <v>1383</v>
      </c>
      <c r="O147" s="61"/>
      <c r="P147" s="87" t="s">
        <v>665</v>
      </c>
      <c r="Q147" s="61"/>
      <c r="R147" s="61" t="s">
        <v>1321</v>
      </c>
    </row>
    <row r="148" s="18" customFormat="1" ht="30" customHeight="1" spans="1:18">
      <c r="A148" s="88">
        <v>19</v>
      </c>
      <c r="B148" s="140" t="s">
        <v>1384</v>
      </c>
      <c r="C148" s="89" t="s">
        <v>545</v>
      </c>
      <c r="D148" s="268" t="s">
        <v>671</v>
      </c>
      <c r="E148" s="268" t="s">
        <v>1343</v>
      </c>
      <c r="F148" s="90" t="s">
        <v>1385</v>
      </c>
      <c r="G148" s="276">
        <v>15</v>
      </c>
      <c r="H148" s="337"/>
      <c r="I148" s="337"/>
      <c r="J148" s="276">
        <v>15</v>
      </c>
      <c r="K148" s="276">
        <f t="shared" si="27"/>
        <v>10.5</v>
      </c>
      <c r="L148" s="276">
        <f t="shared" si="28"/>
        <v>4.5</v>
      </c>
      <c r="M148" s="87" t="s">
        <v>1386</v>
      </c>
      <c r="N148" s="61" t="s">
        <v>1387</v>
      </c>
      <c r="O148" s="61"/>
      <c r="P148" s="87" t="s">
        <v>665</v>
      </c>
      <c r="Q148" s="61"/>
      <c r="R148" s="61" t="s">
        <v>1321</v>
      </c>
    </row>
    <row r="149" s="240" customFormat="1" ht="30" customHeight="1" spans="1:18">
      <c r="A149" s="340" t="s">
        <v>33</v>
      </c>
      <c r="B149" s="341" t="s">
        <v>553</v>
      </c>
      <c r="C149" s="341"/>
      <c r="D149" s="342"/>
      <c r="E149" s="342"/>
      <c r="F149" s="342"/>
      <c r="G149" s="343">
        <f t="shared" ref="G149:L149" si="29">SUM(G150:G169)</f>
        <v>25281.93</v>
      </c>
      <c r="H149" s="343"/>
      <c r="I149" s="343"/>
      <c r="J149" s="343">
        <f t="shared" si="29"/>
        <v>6205.5</v>
      </c>
      <c r="K149" s="343">
        <f t="shared" si="29"/>
        <v>4943.85</v>
      </c>
      <c r="L149" s="343">
        <f t="shared" si="29"/>
        <v>1261.65</v>
      </c>
      <c r="M149" s="353"/>
      <c r="N149" s="353"/>
      <c r="O149" s="354"/>
      <c r="P149" s="353"/>
      <c r="Q149" s="353"/>
      <c r="R149" s="353"/>
    </row>
    <row r="150" s="18" customFormat="1" ht="168" spans="1:18">
      <c r="A150" s="271" t="s">
        <v>1388</v>
      </c>
      <c r="B150" s="140" t="s">
        <v>1389</v>
      </c>
      <c r="C150" s="140" t="s">
        <v>611</v>
      </c>
      <c r="D150" s="90" t="s">
        <v>1390</v>
      </c>
      <c r="E150" s="76" t="s">
        <v>1391</v>
      </c>
      <c r="F150" s="90" t="s">
        <v>1392</v>
      </c>
      <c r="G150" s="276">
        <v>20876.43</v>
      </c>
      <c r="H150" s="276"/>
      <c r="I150" s="276"/>
      <c r="J150" s="276">
        <v>3000</v>
      </c>
      <c r="K150" s="276">
        <v>2700</v>
      </c>
      <c r="L150" s="276">
        <v>300</v>
      </c>
      <c r="M150" s="87" t="s">
        <v>1393</v>
      </c>
      <c r="N150" s="61" t="s">
        <v>1394</v>
      </c>
      <c r="O150" s="242"/>
      <c r="P150" s="87" t="s">
        <v>665</v>
      </c>
      <c r="Q150" s="61"/>
      <c r="R150" s="87" t="s">
        <v>1395</v>
      </c>
    </row>
    <row r="151" s="18" customFormat="1" ht="84" spans="1:18">
      <c r="A151" s="271" t="s">
        <v>1396</v>
      </c>
      <c r="B151" s="140" t="s">
        <v>1397</v>
      </c>
      <c r="C151" s="140" t="s">
        <v>545</v>
      </c>
      <c r="D151" s="90" t="s">
        <v>671</v>
      </c>
      <c r="E151" s="87" t="s">
        <v>1398</v>
      </c>
      <c r="F151" s="90" t="s">
        <v>1399</v>
      </c>
      <c r="G151" s="276">
        <v>4200</v>
      </c>
      <c r="H151" s="276"/>
      <c r="I151" s="276"/>
      <c r="J151" s="276">
        <v>3000</v>
      </c>
      <c r="K151" s="276">
        <v>2100</v>
      </c>
      <c r="L151" s="276">
        <v>900</v>
      </c>
      <c r="M151" s="87" t="s">
        <v>1400</v>
      </c>
      <c r="N151" s="61" t="s">
        <v>1401</v>
      </c>
      <c r="O151" s="242"/>
      <c r="P151" s="87" t="s">
        <v>665</v>
      </c>
      <c r="Q151" s="87" t="s">
        <v>1402</v>
      </c>
      <c r="R151" s="61"/>
    </row>
    <row r="152" s="18" customFormat="1" ht="31" customHeight="1" spans="1:18">
      <c r="A152" s="271" t="s">
        <v>198</v>
      </c>
      <c r="B152" s="76" t="s">
        <v>1403</v>
      </c>
      <c r="C152" s="76" t="s">
        <v>589</v>
      </c>
      <c r="D152" s="76" t="s">
        <v>1390</v>
      </c>
      <c r="E152" s="76" t="s">
        <v>1404</v>
      </c>
      <c r="F152" s="76" t="s">
        <v>1405</v>
      </c>
      <c r="G152" s="276">
        <v>4.6</v>
      </c>
      <c r="H152" s="76"/>
      <c r="I152" s="76"/>
      <c r="J152" s="276">
        <f t="shared" ref="J152:J169" si="30">G152</f>
        <v>4.6</v>
      </c>
      <c r="K152" s="276">
        <f t="shared" ref="K152:K169" si="31">J152*0.7</f>
        <v>3.22</v>
      </c>
      <c r="L152" s="276">
        <f t="shared" ref="L152:L169" si="32">J152*0.3</f>
        <v>1.38</v>
      </c>
      <c r="M152" s="87" t="s">
        <v>1406</v>
      </c>
      <c r="N152" s="61" t="s">
        <v>1407</v>
      </c>
      <c r="O152" s="243"/>
      <c r="P152" s="87" t="s">
        <v>665</v>
      </c>
      <c r="Q152" s="377"/>
      <c r="R152" s="61"/>
    </row>
    <row r="153" s="18" customFormat="1" ht="30" customHeight="1" spans="1:18">
      <c r="A153" s="271" t="s">
        <v>1408</v>
      </c>
      <c r="B153" s="76" t="s">
        <v>1409</v>
      </c>
      <c r="C153" s="76" t="s">
        <v>589</v>
      </c>
      <c r="D153" s="76" t="s">
        <v>1390</v>
      </c>
      <c r="E153" s="76" t="s">
        <v>1410</v>
      </c>
      <c r="F153" s="76" t="s">
        <v>1411</v>
      </c>
      <c r="G153" s="276">
        <v>4.5</v>
      </c>
      <c r="H153" s="76"/>
      <c r="I153" s="76"/>
      <c r="J153" s="276">
        <f t="shared" si="30"/>
        <v>4.5</v>
      </c>
      <c r="K153" s="276">
        <f t="shared" si="31"/>
        <v>3.15</v>
      </c>
      <c r="L153" s="276">
        <f t="shared" si="32"/>
        <v>1.35</v>
      </c>
      <c r="M153" s="87" t="s">
        <v>1412</v>
      </c>
      <c r="N153" s="61" t="s">
        <v>1413</v>
      </c>
      <c r="O153" s="243"/>
      <c r="P153" s="87" t="s">
        <v>665</v>
      </c>
      <c r="Q153" s="377"/>
      <c r="R153" s="61"/>
    </row>
    <row r="154" s="18" customFormat="1" ht="39" customHeight="1" spans="1:18">
      <c r="A154" s="271" t="s">
        <v>1414</v>
      </c>
      <c r="B154" s="76" t="s">
        <v>1415</v>
      </c>
      <c r="C154" s="76" t="s">
        <v>589</v>
      </c>
      <c r="D154" s="76" t="s">
        <v>1390</v>
      </c>
      <c r="E154" s="76" t="s">
        <v>1410</v>
      </c>
      <c r="F154" s="76" t="s">
        <v>2092</v>
      </c>
      <c r="G154" s="276">
        <v>4.8</v>
      </c>
      <c r="H154" s="76"/>
      <c r="I154" s="76"/>
      <c r="J154" s="276">
        <f t="shared" si="30"/>
        <v>4.8</v>
      </c>
      <c r="K154" s="276">
        <f t="shared" si="31"/>
        <v>3.36</v>
      </c>
      <c r="L154" s="276">
        <f t="shared" si="32"/>
        <v>1.44</v>
      </c>
      <c r="M154" s="87" t="s">
        <v>1416</v>
      </c>
      <c r="N154" s="61" t="s">
        <v>1417</v>
      </c>
      <c r="O154" s="243"/>
      <c r="P154" s="87" t="s">
        <v>665</v>
      </c>
      <c r="Q154" s="377"/>
      <c r="R154" s="61"/>
    </row>
    <row r="155" s="18" customFormat="1" ht="59" customHeight="1" spans="1:18">
      <c r="A155" s="271" t="s">
        <v>1418</v>
      </c>
      <c r="B155" s="358" t="s">
        <v>1419</v>
      </c>
      <c r="C155" s="358" t="s">
        <v>577</v>
      </c>
      <c r="D155" s="358" t="s">
        <v>1390</v>
      </c>
      <c r="E155" s="358" t="s">
        <v>1420</v>
      </c>
      <c r="F155" s="359" t="s">
        <v>1421</v>
      </c>
      <c r="G155" s="276">
        <v>4.8</v>
      </c>
      <c r="H155" s="358"/>
      <c r="I155" s="358"/>
      <c r="J155" s="276">
        <f t="shared" si="30"/>
        <v>4.8</v>
      </c>
      <c r="K155" s="276">
        <f t="shared" si="31"/>
        <v>3.36</v>
      </c>
      <c r="L155" s="276">
        <f t="shared" si="32"/>
        <v>1.44</v>
      </c>
      <c r="M155" s="87" t="s">
        <v>1422</v>
      </c>
      <c r="N155" s="61" t="s">
        <v>1423</v>
      </c>
      <c r="O155" s="243"/>
      <c r="P155" s="376" t="s">
        <v>665</v>
      </c>
      <c r="Q155" s="379"/>
      <c r="R155" s="380"/>
    </row>
    <row r="156" s="18" customFormat="1" ht="39" customHeight="1" spans="1:18">
      <c r="A156" s="271" t="s">
        <v>1424</v>
      </c>
      <c r="B156" s="76" t="s">
        <v>1425</v>
      </c>
      <c r="C156" s="76" t="s">
        <v>545</v>
      </c>
      <c r="D156" s="76" t="s">
        <v>1390</v>
      </c>
      <c r="E156" s="76" t="s">
        <v>1410</v>
      </c>
      <c r="F156" s="360" t="s">
        <v>1399</v>
      </c>
      <c r="G156" s="276">
        <v>55</v>
      </c>
      <c r="H156" s="76"/>
      <c r="I156" s="76"/>
      <c r="J156" s="276">
        <f t="shared" si="30"/>
        <v>55</v>
      </c>
      <c r="K156" s="276">
        <f t="shared" si="31"/>
        <v>38.5</v>
      </c>
      <c r="L156" s="276">
        <f t="shared" si="32"/>
        <v>16.5</v>
      </c>
      <c r="M156" s="87" t="s">
        <v>1426</v>
      </c>
      <c r="N156" s="61" t="s">
        <v>1427</v>
      </c>
      <c r="O156" s="377"/>
      <c r="P156" s="87" t="s">
        <v>665</v>
      </c>
      <c r="Q156" s="360"/>
      <c r="R156" s="61"/>
    </row>
    <row r="157" s="18" customFormat="1" ht="36" customHeight="1" spans="1:18">
      <c r="A157" s="271" t="s">
        <v>1428</v>
      </c>
      <c r="B157" s="360" t="s">
        <v>1429</v>
      </c>
      <c r="C157" s="360" t="s">
        <v>696</v>
      </c>
      <c r="D157" s="361" t="s">
        <v>1390</v>
      </c>
      <c r="E157" s="360" t="s">
        <v>1430</v>
      </c>
      <c r="F157" s="360" t="s">
        <v>2093</v>
      </c>
      <c r="G157" s="276">
        <v>80</v>
      </c>
      <c r="H157" s="360"/>
      <c r="I157" s="360"/>
      <c r="J157" s="276">
        <f t="shared" si="30"/>
        <v>80</v>
      </c>
      <c r="K157" s="276">
        <f t="shared" si="31"/>
        <v>56</v>
      </c>
      <c r="L157" s="276">
        <f t="shared" si="32"/>
        <v>24</v>
      </c>
      <c r="M157" s="87" t="s">
        <v>1432</v>
      </c>
      <c r="N157" s="61" t="s">
        <v>1433</v>
      </c>
      <c r="O157" s="377"/>
      <c r="P157" s="87" t="s">
        <v>665</v>
      </c>
      <c r="Q157" s="360"/>
      <c r="R157" s="61"/>
    </row>
    <row r="158" s="18" customFormat="1" ht="31" customHeight="1" spans="1:18">
      <c r="A158" s="271" t="s">
        <v>1434</v>
      </c>
      <c r="B158" s="76" t="s">
        <v>1435</v>
      </c>
      <c r="C158" s="89" t="s">
        <v>1436</v>
      </c>
      <c r="D158" s="76" t="s">
        <v>1390</v>
      </c>
      <c r="E158" s="76" t="s">
        <v>1410</v>
      </c>
      <c r="F158" s="76" t="s">
        <v>1437</v>
      </c>
      <c r="G158" s="276">
        <v>2.5</v>
      </c>
      <c r="H158" s="76"/>
      <c r="I158" s="76"/>
      <c r="J158" s="276">
        <f t="shared" si="30"/>
        <v>2.5</v>
      </c>
      <c r="K158" s="276">
        <f t="shared" si="31"/>
        <v>1.75</v>
      </c>
      <c r="L158" s="276">
        <f t="shared" si="32"/>
        <v>0.75</v>
      </c>
      <c r="M158" s="87" t="s">
        <v>1438</v>
      </c>
      <c r="N158" s="61" t="s">
        <v>1439</v>
      </c>
      <c r="O158" s="61"/>
      <c r="P158" s="87" t="s">
        <v>665</v>
      </c>
      <c r="Q158" s="61"/>
      <c r="R158" s="61"/>
    </row>
    <row r="159" s="18" customFormat="1" ht="38" customHeight="1" spans="1:18">
      <c r="A159" s="271" t="s">
        <v>1440</v>
      </c>
      <c r="B159" s="76" t="s">
        <v>1441</v>
      </c>
      <c r="C159" s="89" t="s">
        <v>1436</v>
      </c>
      <c r="D159" s="76" t="s">
        <v>1390</v>
      </c>
      <c r="E159" s="76" t="s">
        <v>1404</v>
      </c>
      <c r="F159" s="76" t="s">
        <v>1437</v>
      </c>
      <c r="G159" s="276">
        <v>3.5</v>
      </c>
      <c r="H159" s="76"/>
      <c r="I159" s="76"/>
      <c r="J159" s="276">
        <f t="shared" si="30"/>
        <v>3.5</v>
      </c>
      <c r="K159" s="276">
        <f t="shared" si="31"/>
        <v>2.45</v>
      </c>
      <c r="L159" s="276">
        <f t="shared" si="32"/>
        <v>1.05</v>
      </c>
      <c r="M159" s="87" t="s">
        <v>1442</v>
      </c>
      <c r="N159" s="61" t="s">
        <v>1443</v>
      </c>
      <c r="O159" s="61"/>
      <c r="P159" s="87" t="s">
        <v>665</v>
      </c>
      <c r="Q159" s="61"/>
      <c r="R159" s="61"/>
    </row>
    <row r="160" s="18" customFormat="1" ht="42" customHeight="1" spans="1:18">
      <c r="A160" s="271" t="s">
        <v>1444</v>
      </c>
      <c r="B160" s="76" t="s">
        <v>1445</v>
      </c>
      <c r="C160" s="89" t="s">
        <v>1436</v>
      </c>
      <c r="D160" s="76" t="s">
        <v>1390</v>
      </c>
      <c r="E160" s="76" t="s">
        <v>1404</v>
      </c>
      <c r="F160" s="76" t="s">
        <v>1437</v>
      </c>
      <c r="G160" s="276">
        <v>4.6</v>
      </c>
      <c r="H160" s="76"/>
      <c r="I160" s="76"/>
      <c r="J160" s="276">
        <f t="shared" si="30"/>
        <v>4.6</v>
      </c>
      <c r="K160" s="276">
        <f t="shared" si="31"/>
        <v>3.22</v>
      </c>
      <c r="L160" s="276">
        <f t="shared" si="32"/>
        <v>1.38</v>
      </c>
      <c r="M160" s="87" t="s">
        <v>1446</v>
      </c>
      <c r="N160" s="61" t="s">
        <v>1447</v>
      </c>
      <c r="O160" s="61"/>
      <c r="P160" s="87" t="s">
        <v>665</v>
      </c>
      <c r="Q160" s="61"/>
      <c r="R160" s="61"/>
    </row>
    <row r="161" s="243" customFormat="1" ht="41" customHeight="1" spans="1:18">
      <c r="A161" s="271" t="s">
        <v>1448</v>
      </c>
      <c r="B161" s="76" t="s">
        <v>1449</v>
      </c>
      <c r="C161" s="89" t="s">
        <v>1436</v>
      </c>
      <c r="D161" s="76" t="s">
        <v>1390</v>
      </c>
      <c r="E161" s="76" t="s">
        <v>1450</v>
      </c>
      <c r="F161" s="76" t="s">
        <v>1451</v>
      </c>
      <c r="G161" s="276">
        <v>4.5</v>
      </c>
      <c r="H161" s="76"/>
      <c r="I161" s="76"/>
      <c r="J161" s="276">
        <f t="shared" si="30"/>
        <v>4.5</v>
      </c>
      <c r="K161" s="276">
        <f t="shared" si="31"/>
        <v>3.15</v>
      </c>
      <c r="L161" s="276">
        <f t="shared" si="32"/>
        <v>1.35</v>
      </c>
      <c r="M161" s="87" t="s">
        <v>1452</v>
      </c>
      <c r="N161" s="61" t="s">
        <v>1427</v>
      </c>
      <c r="P161" s="87" t="s">
        <v>665</v>
      </c>
      <c r="Q161" s="377"/>
      <c r="R161" s="377"/>
    </row>
    <row r="162" s="243" customFormat="1" ht="39" customHeight="1" spans="1:18">
      <c r="A162" s="271" t="s">
        <v>1453</v>
      </c>
      <c r="B162" s="76" t="s">
        <v>1454</v>
      </c>
      <c r="C162" s="89" t="s">
        <v>1436</v>
      </c>
      <c r="D162" s="76" t="s">
        <v>1390</v>
      </c>
      <c r="E162" s="76" t="s">
        <v>1455</v>
      </c>
      <c r="F162" s="76" t="s">
        <v>1456</v>
      </c>
      <c r="G162" s="276">
        <v>4.6</v>
      </c>
      <c r="H162" s="76"/>
      <c r="I162" s="76"/>
      <c r="J162" s="276">
        <f t="shared" si="30"/>
        <v>4.6</v>
      </c>
      <c r="K162" s="276">
        <f t="shared" si="31"/>
        <v>3.22</v>
      </c>
      <c r="L162" s="276">
        <f t="shared" si="32"/>
        <v>1.38</v>
      </c>
      <c r="M162" s="87" t="s">
        <v>1457</v>
      </c>
      <c r="N162" s="61" t="s">
        <v>1413</v>
      </c>
      <c r="O162" s="378">
        <v>44621</v>
      </c>
      <c r="P162" s="87" t="s">
        <v>665</v>
      </c>
      <c r="Q162" s="377"/>
      <c r="R162" s="377"/>
    </row>
    <row r="163" s="243" customFormat="1" ht="40" customHeight="1" spans="1:18">
      <c r="A163" s="271" t="s">
        <v>1458</v>
      </c>
      <c r="B163" s="76" t="s">
        <v>1459</v>
      </c>
      <c r="C163" s="89" t="s">
        <v>1436</v>
      </c>
      <c r="D163" s="76" t="s">
        <v>1390</v>
      </c>
      <c r="E163" s="76" t="s">
        <v>1455</v>
      </c>
      <c r="F163" s="76" t="s">
        <v>1460</v>
      </c>
      <c r="G163" s="276">
        <v>4.8</v>
      </c>
      <c r="H163" s="76"/>
      <c r="I163" s="76"/>
      <c r="J163" s="276">
        <f t="shared" si="30"/>
        <v>4.8</v>
      </c>
      <c r="K163" s="276">
        <f t="shared" si="31"/>
        <v>3.36</v>
      </c>
      <c r="L163" s="276">
        <f t="shared" si="32"/>
        <v>1.44</v>
      </c>
      <c r="M163" s="87" t="s">
        <v>1461</v>
      </c>
      <c r="N163" s="61" t="s">
        <v>1462</v>
      </c>
      <c r="O163" s="378">
        <v>44621</v>
      </c>
      <c r="P163" s="87" t="s">
        <v>665</v>
      </c>
      <c r="Q163" s="377"/>
      <c r="R163" s="377"/>
    </row>
    <row r="164" s="18" customFormat="1" ht="30" customHeight="1" spans="1:18">
      <c r="A164" s="271" t="s">
        <v>1463</v>
      </c>
      <c r="B164" s="362" t="s">
        <v>1464</v>
      </c>
      <c r="C164" s="89" t="s">
        <v>1436</v>
      </c>
      <c r="D164" s="363" t="s">
        <v>1311</v>
      </c>
      <c r="E164" s="90" t="s">
        <v>1312</v>
      </c>
      <c r="F164" s="90" t="s">
        <v>1399</v>
      </c>
      <c r="G164" s="276">
        <v>4.7</v>
      </c>
      <c r="H164" s="107"/>
      <c r="I164" s="90"/>
      <c r="J164" s="276">
        <f t="shared" si="30"/>
        <v>4.7</v>
      </c>
      <c r="K164" s="276">
        <f t="shared" si="31"/>
        <v>3.29</v>
      </c>
      <c r="L164" s="276">
        <f t="shared" si="32"/>
        <v>1.41</v>
      </c>
      <c r="M164" s="87" t="s">
        <v>1465</v>
      </c>
      <c r="N164" s="61" t="s">
        <v>1466</v>
      </c>
      <c r="O164" s="61"/>
      <c r="P164" s="87" t="s">
        <v>665</v>
      </c>
      <c r="Q164" s="61"/>
      <c r="R164" s="61"/>
    </row>
    <row r="165" s="18" customFormat="1" ht="30" customHeight="1" spans="1:18">
      <c r="A165" s="271" t="s">
        <v>1467</v>
      </c>
      <c r="B165" s="362" t="s">
        <v>1468</v>
      </c>
      <c r="C165" s="89" t="s">
        <v>1436</v>
      </c>
      <c r="D165" s="363" t="s">
        <v>1311</v>
      </c>
      <c r="E165" s="90" t="s">
        <v>1469</v>
      </c>
      <c r="F165" s="90" t="s">
        <v>1405</v>
      </c>
      <c r="G165" s="276">
        <v>4.2</v>
      </c>
      <c r="H165" s="107"/>
      <c r="I165" s="90"/>
      <c r="J165" s="276">
        <f t="shared" si="30"/>
        <v>4.2</v>
      </c>
      <c r="K165" s="276">
        <f t="shared" si="31"/>
        <v>2.94</v>
      </c>
      <c r="L165" s="276">
        <f t="shared" si="32"/>
        <v>1.26</v>
      </c>
      <c r="M165" s="87" t="s">
        <v>1470</v>
      </c>
      <c r="N165" s="61" t="s">
        <v>1471</v>
      </c>
      <c r="O165" s="61"/>
      <c r="P165" s="87" t="s">
        <v>665</v>
      </c>
      <c r="Q165" s="61"/>
      <c r="R165" s="61"/>
    </row>
    <row r="166" s="18" customFormat="1" ht="30" customHeight="1" spans="1:18">
      <c r="A166" s="271" t="s">
        <v>1472</v>
      </c>
      <c r="B166" s="362" t="s">
        <v>1473</v>
      </c>
      <c r="C166" s="89" t="s">
        <v>1436</v>
      </c>
      <c r="D166" s="363" t="s">
        <v>1311</v>
      </c>
      <c r="E166" s="90" t="s">
        <v>1312</v>
      </c>
      <c r="F166" s="90" t="s">
        <v>1474</v>
      </c>
      <c r="G166" s="276">
        <v>4.8</v>
      </c>
      <c r="H166" s="107"/>
      <c r="I166" s="90"/>
      <c r="J166" s="276">
        <f t="shared" si="30"/>
        <v>4.8</v>
      </c>
      <c r="K166" s="276">
        <f t="shared" si="31"/>
        <v>3.36</v>
      </c>
      <c r="L166" s="276">
        <f t="shared" si="32"/>
        <v>1.44</v>
      </c>
      <c r="M166" s="87" t="s">
        <v>1475</v>
      </c>
      <c r="N166" s="61" t="s">
        <v>1476</v>
      </c>
      <c r="O166" s="61"/>
      <c r="P166" s="87" t="s">
        <v>665</v>
      </c>
      <c r="Q166" s="61"/>
      <c r="R166" s="61"/>
    </row>
    <row r="167" s="18" customFormat="1" ht="30" customHeight="1" spans="1:18">
      <c r="A167" s="271" t="s">
        <v>1477</v>
      </c>
      <c r="B167" s="362" t="s">
        <v>1478</v>
      </c>
      <c r="C167" s="89" t="s">
        <v>1436</v>
      </c>
      <c r="D167" s="363" t="s">
        <v>1311</v>
      </c>
      <c r="E167" s="90" t="s">
        <v>1469</v>
      </c>
      <c r="F167" s="90" t="s">
        <v>1474</v>
      </c>
      <c r="G167" s="276">
        <v>3.9</v>
      </c>
      <c r="H167" s="107"/>
      <c r="I167" s="90"/>
      <c r="J167" s="276">
        <f t="shared" si="30"/>
        <v>3.9</v>
      </c>
      <c r="K167" s="276">
        <f t="shared" si="31"/>
        <v>2.73</v>
      </c>
      <c r="L167" s="276">
        <f t="shared" si="32"/>
        <v>1.17</v>
      </c>
      <c r="M167" s="87" t="s">
        <v>1479</v>
      </c>
      <c r="N167" s="61" t="s">
        <v>1480</v>
      </c>
      <c r="O167" s="61"/>
      <c r="P167" s="87" t="s">
        <v>665</v>
      </c>
      <c r="Q167" s="61"/>
      <c r="R167" s="61"/>
    </row>
    <row r="168" s="18" customFormat="1" ht="30" customHeight="1" spans="1:18">
      <c r="A168" s="271" t="s">
        <v>1481</v>
      </c>
      <c r="B168" s="362" t="s">
        <v>1482</v>
      </c>
      <c r="C168" s="89" t="s">
        <v>1436</v>
      </c>
      <c r="D168" s="363" t="s">
        <v>1311</v>
      </c>
      <c r="E168" s="90" t="s">
        <v>1483</v>
      </c>
      <c r="F168" s="90" t="s">
        <v>1474</v>
      </c>
      <c r="G168" s="276">
        <v>4.9</v>
      </c>
      <c r="H168" s="107"/>
      <c r="I168" s="90"/>
      <c r="J168" s="276">
        <f t="shared" si="30"/>
        <v>4.9</v>
      </c>
      <c r="K168" s="276">
        <f t="shared" si="31"/>
        <v>3.43</v>
      </c>
      <c r="L168" s="276">
        <f t="shared" si="32"/>
        <v>1.47</v>
      </c>
      <c r="M168" s="87" t="s">
        <v>1484</v>
      </c>
      <c r="N168" s="61" t="s">
        <v>1485</v>
      </c>
      <c r="O168" s="61"/>
      <c r="P168" s="87" t="s">
        <v>665</v>
      </c>
      <c r="Q168" s="61"/>
      <c r="R168" s="61"/>
    </row>
    <row r="169" s="252" customFormat="1" ht="52" customHeight="1" spans="1:18">
      <c r="A169" s="271" t="s">
        <v>1486</v>
      </c>
      <c r="B169" s="362" t="s">
        <v>1487</v>
      </c>
      <c r="C169" s="90" t="s">
        <v>855</v>
      </c>
      <c r="D169" s="90" t="s">
        <v>671</v>
      </c>
      <c r="E169" s="90" t="s">
        <v>1488</v>
      </c>
      <c r="F169" s="90" t="s">
        <v>1489</v>
      </c>
      <c r="G169" s="276">
        <v>4.8</v>
      </c>
      <c r="H169" s="364"/>
      <c r="I169" s="364"/>
      <c r="J169" s="276">
        <f t="shared" si="30"/>
        <v>4.8</v>
      </c>
      <c r="K169" s="276">
        <f t="shared" si="31"/>
        <v>3.36</v>
      </c>
      <c r="L169" s="276">
        <f t="shared" si="32"/>
        <v>1.44</v>
      </c>
      <c r="M169" s="87" t="s">
        <v>1490</v>
      </c>
      <c r="N169" s="61" t="s">
        <v>1491</v>
      </c>
      <c r="O169" s="58"/>
      <c r="P169" s="87" t="s">
        <v>665</v>
      </c>
      <c r="Q169" s="58"/>
      <c r="R169" s="58"/>
    </row>
    <row r="170" s="240" customFormat="1" ht="30" customHeight="1" spans="1:18">
      <c r="A170" s="340" t="s">
        <v>38</v>
      </c>
      <c r="B170" s="365" t="s">
        <v>92</v>
      </c>
      <c r="C170" s="365"/>
      <c r="D170" s="342"/>
      <c r="E170" s="342"/>
      <c r="F170" s="342"/>
      <c r="G170" s="343">
        <f t="shared" ref="G170:L170" si="33">SUM(G174:G183)</f>
        <v>290.79</v>
      </c>
      <c r="H170" s="343"/>
      <c r="I170" s="343"/>
      <c r="J170" s="343">
        <f t="shared" si="33"/>
        <v>290.79</v>
      </c>
      <c r="K170" s="343">
        <f t="shared" si="33"/>
        <v>203.553</v>
      </c>
      <c r="L170" s="343">
        <f t="shared" si="33"/>
        <v>87.237</v>
      </c>
      <c r="M170" s="353"/>
      <c r="N170" s="353"/>
      <c r="O170" s="354"/>
      <c r="P170" s="353"/>
      <c r="Q170" s="353"/>
      <c r="R170" s="353"/>
    </row>
    <row r="171" s="237" customFormat="1" ht="66" customHeight="1" spans="1:17">
      <c r="A171" s="87">
        <v>2</v>
      </c>
      <c r="B171" s="87" t="s">
        <v>664</v>
      </c>
      <c r="C171" s="87" t="s">
        <v>577</v>
      </c>
      <c r="D171" s="87"/>
      <c r="E171" s="87"/>
      <c r="F171" s="87"/>
      <c r="G171" s="87">
        <v>60</v>
      </c>
      <c r="H171" s="87"/>
      <c r="I171" s="87"/>
      <c r="J171" s="87">
        <f>K171</f>
        <v>60</v>
      </c>
      <c r="K171" s="87">
        <v>60</v>
      </c>
      <c r="L171" s="87"/>
      <c r="M171" s="87" t="s">
        <v>2079</v>
      </c>
      <c r="N171" s="87" t="s">
        <v>579</v>
      </c>
      <c r="O171" s="291">
        <v>44531</v>
      </c>
      <c r="P171" s="87" t="s">
        <v>665</v>
      </c>
      <c r="Q171" s="87"/>
    </row>
    <row r="172" s="236" customFormat="1" ht="38" customHeight="1" spans="1:17">
      <c r="A172" s="87">
        <v>1</v>
      </c>
      <c r="B172" s="87" t="s">
        <v>666</v>
      </c>
      <c r="C172" s="87" t="s">
        <v>555</v>
      </c>
      <c r="D172" s="87" t="s">
        <v>572</v>
      </c>
      <c r="E172" s="87"/>
      <c r="F172" s="87"/>
      <c r="G172" s="87">
        <v>15</v>
      </c>
      <c r="H172" s="87"/>
      <c r="I172" s="87"/>
      <c r="J172" s="87">
        <v>15</v>
      </c>
      <c r="K172" s="87">
        <v>11</v>
      </c>
      <c r="L172" s="87">
        <v>4</v>
      </c>
      <c r="M172" s="87" t="s">
        <v>573</v>
      </c>
      <c r="N172" s="87" t="s">
        <v>574</v>
      </c>
      <c r="O172" s="291">
        <v>44531</v>
      </c>
      <c r="P172" s="87" t="s">
        <v>665</v>
      </c>
      <c r="Q172" s="87"/>
    </row>
    <row r="173" s="238" customFormat="1" ht="60" spans="1:18">
      <c r="A173" s="271">
        <v>9</v>
      </c>
      <c r="B173" s="308" t="s">
        <v>2094</v>
      </c>
      <c r="C173" s="272" t="s">
        <v>545</v>
      </c>
      <c r="D173" s="309" t="s">
        <v>668</v>
      </c>
      <c r="E173" s="309"/>
      <c r="F173" s="273" t="s">
        <v>582</v>
      </c>
      <c r="G173" s="366">
        <v>30</v>
      </c>
      <c r="H173" s="366">
        <v>0</v>
      </c>
      <c r="I173" s="366">
        <v>0</v>
      </c>
      <c r="J173" s="366">
        <v>30</v>
      </c>
      <c r="K173" s="366">
        <v>30</v>
      </c>
      <c r="L173" s="366">
        <v>0</v>
      </c>
      <c r="M173" s="292" t="s">
        <v>669</v>
      </c>
      <c r="N173" s="87" t="s">
        <v>922</v>
      </c>
      <c r="O173" s="61"/>
      <c r="P173" s="87" t="s">
        <v>665</v>
      </c>
      <c r="Q173" s="301" t="s">
        <v>1024</v>
      </c>
      <c r="R173" s="61"/>
    </row>
    <row r="174" s="236" customFormat="1" ht="60" spans="1:18">
      <c r="A174" s="88">
        <v>1</v>
      </c>
      <c r="B174" s="89" t="s">
        <v>670</v>
      </c>
      <c r="C174" s="89" t="s">
        <v>545</v>
      </c>
      <c r="D174" s="90" t="s">
        <v>671</v>
      </c>
      <c r="E174" s="90" t="s">
        <v>672</v>
      </c>
      <c r="F174" s="90" t="s">
        <v>673</v>
      </c>
      <c r="G174" s="276">
        <v>58.79</v>
      </c>
      <c r="H174" s="276"/>
      <c r="I174" s="276"/>
      <c r="J174" s="276">
        <f t="shared" ref="J174:J183" si="34">G174</f>
        <v>58.79</v>
      </c>
      <c r="K174" s="276">
        <f t="shared" ref="K174:K183" si="35">J174*0.7</f>
        <v>41.153</v>
      </c>
      <c r="L174" s="276">
        <f t="shared" ref="L174:L183" si="36">J174*0.3</f>
        <v>17.637</v>
      </c>
      <c r="M174" s="86" t="s">
        <v>674</v>
      </c>
      <c r="N174" s="87" t="s">
        <v>675</v>
      </c>
      <c r="O174" s="87"/>
      <c r="P174" s="87" t="s">
        <v>1492</v>
      </c>
      <c r="Q174" s="87" t="s">
        <v>676</v>
      </c>
      <c r="R174" s="87"/>
    </row>
    <row r="175" s="18" customFormat="1" ht="30" customHeight="1" spans="1:18">
      <c r="A175" s="88">
        <v>2</v>
      </c>
      <c r="B175" s="89" t="s">
        <v>1493</v>
      </c>
      <c r="C175" s="89" t="s">
        <v>545</v>
      </c>
      <c r="D175" s="90" t="s">
        <v>671</v>
      </c>
      <c r="E175" s="90" t="s">
        <v>672</v>
      </c>
      <c r="F175" s="90"/>
      <c r="G175" s="276">
        <v>25</v>
      </c>
      <c r="H175" s="276"/>
      <c r="I175" s="276"/>
      <c r="J175" s="276">
        <f t="shared" si="34"/>
        <v>25</v>
      </c>
      <c r="K175" s="276">
        <f t="shared" si="35"/>
        <v>17.5</v>
      </c>
      <c r="L175" s="276">
        <f t="shared" si="36"/>
        <v>7.5</v>
      </c>
      <c r="M175" s="86" t="s">
        <v>1494</v>
      </c>
      <c r="N175" s="61" t="s">
        <v>1495</v>
      </c>
      <c r="O175" s="61"/>
      <c r="P175" s="87" t="s">
        <v>665</v>
      </c>
      <c r="Q175" s="61"/>
      <c r="R175" s="61" t="s">
        <v>1321</v>
      </c>
    </row>
    <row r="176" s="18" customFormat="1" ht="42" customHeight="1" spans="1:18">
      <c r="A176" s="88">
        <v>3</v>
      </c>
      <c r="B176" s="89" t="s">
        <v>1496</v>
      </c>
      <c r="C176" s="89" t="s">
        <v>545</v>
      </c>
      <c r="D176" s="90" t="s">
        <v>671</v>
      </c>
      <c r="E176" s="90" t="s">
        <v>1361</v>
      </c>
      <c r="F176" s="90"/>
      <c r="G176" s="276">
        <v>10</v>
      </c>
      <c r="H176" s="276"/>
      <c r="I176" s="276"/>
      <c r="J176" s="276">
        <f t="shared" si="34"/>
        <v>10</v>
      </c>
      <c r="K176" s="276">
        <f t="shared" si="35"/>
        <v>7</v>
      </c>
      <c r="L176" s="276">
        <f t="shared" si="36"/>
        <v>3</v>
      </c>
      <c r="M176" s="61" t="s">
        <v>1497</v>
      </c>
      <c r="N176" s="61" t="s">
        <v>1498</v>
      </c>
      <c r="O176" s="61"/>
      <c r="P176" s="87" t="s">
        <v>665</v>
      </c>
      <c r="Q176" s="61"/>
      <c r="R176" s="61" t="s">
        <v>1321</v>
      </c>
    </row>
    <row r="177" s="18" customFormat="1" ht="30" customHeight="1" spans="1:18">
      <c r="A177" s="88">
        <v>4</v>
      </c>
      <c r="B177" s="89" t="s">
        <v>1499</v>
      </c>
      <c r="C177" s="89" t="s">
        <v>545</v>
      </c>
      <c r="D177" s="90" t="s">
        <v>671</v>
      </c>
      <c r="E177" s="90" t="s">
        <v>1366</v>
      </c>
      <c r="F177" s="90"/>
      <c r="G177" s="276">
        <v>30</v>
      </c>
      <c r="H177" s="276"/>
      <c r="I177" s="276"/>
      <c r="J177" s="276">
        <f t="shared" si="34"/>
        <v>30</v>
      </c>
      <c r="K177" s="276">
        <f t="shared" si="35"/>
        <v>21</v>
      </c>
      <c r="L177" s="276">
        <f t="shared" si="36"/>
        <v>9</v>
      </c>
      <c r="M177" s="61" t="s">
        <v>1500</v>
      </c>
      <c r="N177" s="61" t="s">
        <v>1501</v>
      </c>
      <c r="O177" s="61"/>
      <c r="P177" s="87" t="s">
        <v>665</v>
      </c>
      <c r="Q177" s="61"/>
      <c r="R177" s="61" t="s">
        <v>1321</v>
      </c>
    </row>
    <row r="178" s="253" customFormat="1" ht="84" spans="1:18">
      <c r="A178" s="88">
        <v>5</v>
      </c>
      <c r="B178" s="367" t="s">
        <v>1502</v>
      </c>
      <c r="C178" s="367" t="s">
        <v>545</v>
      </c>
      <c r="D178" s="267" t="s">
        <v>1503</v>
      </c>
      <c r="E178" s="267" t="s">
        <v>1504</v>
      </c>
      <c r="F178" s="267"/>
      <c r="G178" s="276">
        <v>20</v>
      </c>
      <c r="H178" s="276"/>
      <c r="I178" s="276"/>
      <c r="J178" s="276">
        <f t="shared" si="34"/>
        <v>20</v>
      </c>
      <c r="K178" s="276">
        <f t="shared" si="35"/>
        <v>14</v>
      </c>
      <c r="L178" s="276">
        <f t="shared" si="36"/>
        <v>6</v>
      </c>
      <c r="M178" s="107" t="s">
        <v>1505</v>
      </c>
      <c r="N178" s="107" t="s">
        <v>1506</v>
      </c>
      <c r="O178" s="107"/>
      <c r="P178" s="87" t="s">
        <v>665</v>
      </c>
      <c r="Q178" s="107"/>
      <c r="R178" s="61" t="s">
        <v>1321</v>
      </c>
    </row>
    <row r="179" s="253" customFormat="1" ht="84" spans="1:18">
      <c r="A179" s="88">
        <v>6</v>
      </c>
      <c r="B179" s="368" t="s">
        <v>1507</v>
      </c>
      <c r="C179" s="367" t="s">
        <v>545</v>
      </c>
      <c r="D179" s="267" t="s">
        <v>1503</v>
      </c>
      <c r="E179" s="267" t="s">
        <v>1508</v>
      </c>
      <c r="F179" s="267"/>
      <c r="G179" s="276">
        <v>40</v>
      </c>
      <c r="H179" s="276"/>
      <c r="I179" s="276"/>
      <c r="J179" s="276">
        <f t="shared" si="34"/>
        <v>40</v>
      </c>
      <c r="K179" s="276">
        <f t="shared" si="35"/>
        <v>28</v>
      </c>
      <c r="L179" s="276">
        <f t="shared" si="36"/>
        <v>12</v>
      </c>
      <c r="M179" s="51" t="s">
        <v>1509</v>
      </c>
      <c r="N179" s="107" t="s">
        <v>1501</v>
      </c>
      <c r="O179" s="107"/>
      <c r="P179" s="87" t="s">
        <v>665</v>
      </c>
      <c r="Q179" s="107"/>
      <c r="R179" s="61" t="s">
        <v>1321</v>
      </c>
    </row>
    <row r="180" s="253" customFormat="1" ht="40" customHeight="1" spans="1:18">
      <c r="A180" s="88">
        <v>7</v>
      </c>
      <c r="B180" s="368" t="s">
        <v>1510</v>
      </c>
      <c r="C180" s="367" t="s">
        <v>545</v>
      </c>
      <c r="D180" s="267" t="s">
        <v>1503</v>
      </c>
      <c r="E180" s="267" t="s">
        <v>1511</v>
      </c>
      <c r="F180" s="267"/>
      <c r="G180" s="276">
        <v>35</v>
      </c>
      <c r="H180" s="276"/>
      <c r="I180" s="276"/>
      <c r="J180" s="276">
        <f t="shared" si="34"/>
        <v>35</v>
      </c>
      <c r="K180" s="276">
        <f t="shared" si="35"/>
        <v>24.5</v>
      </c>
      <c r="L180" s="276">
        <f t="shared" si="36"/>
        <v>10.5</v>
      </c>
      <c r="M180" s="71" t="s">
        <v>1512</v>
      </c>
      <c r="N180" s="107" t="s">
        <v>1495</v>
      </c>
      <c r="O180" s="107"/>
      <c r="P180" s="87" t="s">
        <v>665</v>
      </c>
      <c r="Q180" s="107"/>
      <c r="R180" s="61" t="s">
        <v>1321</v>
      </c>
    </row>
    <row r="181" s="253" customFormat="1" ht="40" customHeight="1" spans="1:18">
      <c r="A181" s="88">
        <v>8</v>
      </c>
      <c r="B181" s="332" t="s">
        <v>1513</v>
      </c>
      <c r="C181" s="367" t="s">
        <v>545</v>
      </c>
      <c r="D181" s="267" t="s">
        <v>1503</v>
      </c>
      <c r="E181" s="267" t="s">
        <v>1508</v>
      </c>
      <c r="F181" s="267"/>
      <c r="G181" s="276">
        <v>25</v>
      </c>
      <c r="H181" s="276"/>
      <c r="I181" s="276"/>
      <c r="J181" s="276">
        <f t="shared" si="34"/>
        <v>25</v>
      </c>
      <c r="K181" s="276">
        <f t="shared" si="35"/>
        <v>17.5</v>
      </c>
      <c r="L181" s="276">
        <f t="shared" si="36"/>
        <v>7.5</v>
      </c>
      <c r="M181" s="332" t="s">
        <v>1514</v>
      </c>
      <c r="N181" s="107" t="s">
        <v>1515</v>
      </c>
      <c r="O181" s="107"/>
      <c r="P181" s="87" t="s">
        <v>665</v>
      </c>
      <c r="Q181" s="107"/>
      <c r="R181" s="61" t="s">
        <v>1321</v>
      </c>
    </row>
    <row r="182" s="18" customFormat="1" ht="38" customHeight="1" spans="1:18">
      <c r="A182" s="88">
        <v>9</v>
      </c>
      <c r="B182" s="332" t="s">
        <v>1516</v>
      </c>
      <c r="C182" s="369" t="s">
        <v>742</v>
      </c>
      <c r="D182" s="361" t="s">
        <v>1390</v>
      </c>
      <c r="E182" s="370" t="s">
        <v>1410</v>
      </c>
      <c r="F182" s="76" t="s">
        <v>1517</v>
      </c>
      <c r="G182" s="276">
        <v>15</v>
      </c>
      <c r="H182" s="276"/>
      <c r="I182" s="276"/>
      <c r="J182" s="276">
        <f t="shared" si="34"/>
        <v>15</v>
      </c>
      <c r="K182" s="276">
        <f t="shared" si="35"/>
        <v>10.5</v>
      </c>
      <c r="L182" s="276">
        <f t="shared" si="36"/>
        <v>4.5</v>
      </c>
      <c r="M182" s="360" t="s">
        <v>1518</v>
      </c>
      <c r="N182" s="360" t="s">
        <v>1495</v>
      </c>
      <c r="O182" s="243"/>
      <c r="P182" s="87" t="s">
        <v>665</v>
      </c>
      <c r="Q182" s="360"/>
      <c r="R182" s="61"/>
    </row>
    <row r="183" s="18" customFormat="1" ht="39" customHeight="1" spans="1:18">
      <c r="A183" s="88">
        <v>10</v>
      </c>
      <c r="B183" s="360" t="s">
        <v>1519</v>
      </c>
      <c r="C183" s="360" t="s">
        <v>545</v>
      </c>
      <c r="D183" s="360" t="s">
        <v>1390</v>
      </c>
      <c r="E183" s="360" t="s">
        <v>1430</v>
      </c>
      <c r="F183" s="360" t="s">
        <v>1520</v>
      </c>
      <c r="G183" s="276">
        <v>32</v>
      </c>
      <c r="H183" s="276"/>
      <c r="I183" s="276"/>
      <c r="J183" s="276">
        <f t="shared" si="34"/>
        <v>32</v>
      </c>
      <c r="K183" s="276">
        <f t="shared" si="35"/>
        <v>22.4</v>
      </c>
      <c r="L183" s="276">
        <f t="shared" si="36"/>
        <v>9.6</v>
      </c>
      <c r="M183" s="360" t="s">
        <v>1521</v>
      </c>
      <c r="N183" s="360" t="s">
        <v>1495</v>
      </c>
      <c r="O183" s="377"/>
      <c r="P183" s="87" t="s">
        <v>665</v>
      </c>
      <c r="Q183" s="360"/>
      <c r="R183" s="61"/>
    </row>
    <row r="184" s="235" customFormat="1" ht="26" customHeight="1" spans="1:18">
      <c r="A184" s="48"/>
      <c r="B184" s="48" t="s">
        <v>330</v>
      </c>
      <c r="C184" s="48"/>
      <c r="D184" s="48"/>
      <c r="E184" s="48"/>
      <c r="F184" s="266"/>
      <c r="G184" s="128">
        <f t="shared" ref="G184:L184" si="37">G185+G188+G191</f>
        <v>1526.39</v>
      </c>
      <c r="H184" s="371">
        <f>H185+H186+H187+H188+H189+H191+H190</f>
        <v>11</v>
      </c>
      <c r="I184" s="371">
        <f>I185+I186+I187+I188+I189+I191+I190</f>
        <v>5</v>
      </c>
      <c r="J184" s="128">
        <f>J185+J191+J188</f>
        <v>1510.39</v>
      </c>
      <c r="K184" s="128">
        <f t="shared" si="37"/>
        <v>1057.57</v>
      </c>
      <c r="L184" s="128">
        <f t="shared" si="37"/>
        <v>452.82</v>
      </c>
      <c r="M184" s="48"/>
      <c r="N184" s="48"/>
      <c r="O184" s="266"/>
      <c r="P184" s="48"/>
      <c r="Q184" s="48"/>
      <c r="R184" s="48"/>
    </row>
    <row r="185" s="240" customFormat="1" ht="30" customHeight="1" spans="1:18">
      <c r="A185" s="285" t="s">
        <v>16</v>
      </c>
      <c r="B185" s="372" t="s">
        <v>49</v>
      </c>
      <c r="C185" s="372"/>
      <c r="D185" s="373"/>
      <c r="E185" s="373"/>
      <c r="F185" s="373"/>
      <c r="G185" s="374">
        <v>515.35</v>
      </c>
      <c r="H185" s="374"/>
      <c r="I185" s="374"/>
      <c r="J185" s="374">
        <f t="shared" ref="J185:L185" si="38">J186+J187</f>
        <v>515.35</v>
      </c>
      <c r="K185" s="374">
        <f t="shared" si="38"/>
        <v>360.75</v>
      </c>
      <c r="L185" s="374">
        <f t="shared" si="38"/>
        <v>154.6</v>
      </c>
      <c r="M185" s="300"/>
      <c r="N185" s="300"/>
      <c r="O185" s="300"/>
      <c r="P185" s="300"/>
      <c r="Q185" s="300"/>
      <c r="R185" s="36"/>
    </row>
    <row r="186" s="18" customFormat="1" ht="54" customHeight="1" spans="1:18">
      <c r="A186" s="88">
        <v>1</v>
      </c>
      <c r="B186" s="71" t="s">
        <v>1522</v>
      </c>
      <c r="C186" s="89" t="s">
        <v>696</v>
      </c>
      <c r="D186" s="268" t="s">
        <v>1523</v>
      </c>
      <c r="E186" s="268" t="s">
        <v>1524</v>
      </c>
      <c r="F186" s="87" t="s">
        <v>1525</v>
      </c>
      <c r="G186" s="87">
        <v>248.24</v>
      </c>
      <c r="H186" s="87"/>
      <c r="I186" s="87"/>
      <c r="J186" s="87">
        <v>248.24</v>
      </c>
      <c r="K186" s="87">
        <v>173.77</v>
      </c>
      <c r="L186" s="87">
        <v>74.47</v>
      </c>
      <c r="M186" s="274" t="s">
        <v>1526</v>
      </c>
      <c r="N186" s="87">
        <v>4012</v>
      </c>
      <c r="O186" s="61"/>
      <c r="P186" s="87" t="s">
        <v>334</v>
      </c>
      <c r="Q186" s="87" t="s">
        <v>1527</v>
      </c>
      <c r="R186" s="87" t="s">
        <v>1528</v>
      </c>
    </row>
    <row r="187" s="18" customFormat="1" ht="55" customHeight="1" spans="1:18">
      <c r="A187" s="88">
        <v>2</v>
      </c>
      <c r="B187" s="71" t="s">
        <v>1529</v>
      </c>
      <c r="C187" s="89" t="s">
        <v>696</v>
      </c>
      <c r="D187" s="268" t="s">
        <v>1530</v>
      </c>
      <c r="E187" s="268" t="s">
        <v>1531</v>
      </c>
      <c r="F187" s="87" t="s">
        <v>1532</v>
      </c>
      <c r="G187" s="87">
        <v>267.11</v>
      </c>
      <c r="H187" s="87"/>
      <c r="I187" s="87"/>
      <c r="J187" s="87">
        <v>267.11</v>
      </c>
      <c r="K187" s="87">
        <v>186.98</v>
      </c>
      <c r="L187" s="87">
        <v>80.13</v>
      </c>
      <c r="M187" s="274" t="s">
        <v>1526</v>
      </c>
      <c r="N187" s="87">
        <v>2655</v>
      </c>
      <c r="O187" s="61"/>
      <c r="P187" s="87" t="s">
        <v>334</v>
      </c>
      <c r="Q187" s="87" t="s">
        <v>1533</v>
      </c>
      <c r="R187" s="87" t="s">
        <v>1528</v>
      </c>
    </row>
    <row r="188" s="240" customFormat="1" ht="30" customHeight="1" spans="1:18">
      <c r="A188" s="285" t="s">
        <v>33</v>
      </c>
      <c r="B188" s="372" t="s">
        <v>553</v>
      </c>
      <c r="C188" s="372"/>
      <c r="D188" s="373"/>
      <c r="E188" s="373"/>
      <c r="F188" s="373"/>
      <c r="G188" s="373">
        <f t="shared" ref="G188:L188" si="39">G189+G190</f>
        <v>90</v>
      </c>
      <c r="H188" s="373">
        <f t="shared" si="39"/>
        <v>0</v>
      </c>
      <c r="I188" s="373">
        <f t="shared" si="39"/>
        <v>0</v>
      </c>
      <c r="J188" s="373">
        <f t="shared" si="39"/>
        <v>90</v>
      </c>
      <c r="K188" s="373">
        <f t="shared" si="39"/>
        <v>63</v>
      </c>
      <c r="L188" s="373">
        <f t="shared" si="39"/>
        <v>27</v>
      </c>
      <c r="M188" s="300"/>
      <c r="N188" s="300"/>
      <c r="O188" s="300"/>
      <c r="P188" s="300"/>
      <c r="Q188" s="300"/>
      <c r="R188" s="36"/>
    </row>
    <row r="189" s="18" customFormat="1" ht="71" customHeight="1" spans="1:18">
      <c r="A189" s="88">
        <v>1</v>
      </c>
      <c r="B189" s="87" t="s">
        <v>1534</v>
      </c>
      <c r="C189" s="89" t="s">
        <v>696</v>
      </c>
      <c r="D189" s="90" t="s">
        <v>1535</v>
      </c>
      <c r="E189" s="90" t="s">
        <v>1536</v>
      </c>
      <c r="F189" s="90"/>
      <c r="G189" s="61">
        <v>50</v>
      </c>
      <c r="H189" s="90"/>
      <c r="I189" s="90"/>
      <c r="J189" s="276">
        <v>50</v>
      </c>
      <c r="K189" s="61">
        <v>35</v>
      </c>
      <c r="L189" s="61">
        <v>15</v>
      </c>
      <c r="M189" s="87" t="s">
        <v>1537</v>
      </c>
      <c r="N189" s="87" t="s">
        <v>1538</v>
      </c>
      <c r="O189" s="61"/>
      <c r="P189" s="107" t="s">
        <v>334</v>
      </c>
      <c r="Q189" s="87" t="s">
        <v>1539</v>
      </c>
      <c r="R189" s="87"/>
    </row>
    <row r="190" s="18" customFormat="1" ht="41" customHeight="1" spans="1:18">
      <c r="A190" s="88">
        <v>2</v>
      </c>
      <c r="B190" s="87" t="s">
        <v>1540</v>
      </c>
      <c r="C190" s="89" t="s">
        <v>696</v>
      </c>
      <c r="D190" s="90" t="s">
        <v>1530</v>
      </c>
      <c r="E190" s="90" t="s">
        <v>1541</v>
      </c>
      <c r="F190" s="90"/>
      <c r="G190" s="61">
        <v>40</v>
      </c>
      <c r="H190" s="90"/>
      <c r="I190" s="90"/>
      <c r="J190" s="276">
        <v>40</v>
      </c>
      <c r="K190" s="61">
        <v>28</v>
      </c>
      <c r="L190" s="61">
        <v>12</v>
      </c>
      <c r="M190" s="87" t="s">
        <v>1542</v>
      </c>
      <c r="N190" s="87" t="s">
        <v>1543</v>
      </c>
      <c r="O190" s="61"/>
      <c r="P190" s="107" t="s">
        <v>334</v>
      </c>
      <c r="Q190" s="87" t="s">
        <v>1544</v>
      </c>
      <c r="R190" s="87"/>
    </row>
    <row r="191" s="240" customFormat="1" ht="30" customHeight="1" spans="1:18">
      <c r="A191" s="285" t="s">
        <v>38</v>
      </c>
      <c r="B191" s="375" t="s">
        <v>92</v>
      </c>
      <c r="C191" s="375"/>
      <c r="D191" s="373"/>
      <c r="E191" s="373"/>
      <c r="F191" s="373"/>
      <c r="G191" s="278">
        <f t="shared" ref="G191:L191" si="40">G195+G196+G197+G198+G199+G201+G200</f>
        <v>921.04</v>
      </c>
      <c r="H191" s="278">
        <f t="shared" si="40"/>
        <v>11</v>
      </c>
      <c r="I191" s="278">
        <f t="shared" si="40"/>
        <v>5</v>
      </c>
      <c r="J191" s="278">
        <f t="shared" si="40"/>
        <v>905.04</v>
      </c>
      <c r="K191" s="278">
        <f t="shared" si="40"/>
        <v>633.82</v>
      </c>
      <c r="L191" s="278">
        <f t="shared" si="40"/>
        <v>271.22</v>
      </c>
      <c r="M191" s="300"/>
      <c r="N191" s="300"/>
      <c r="O191" s="300"/>
      <c r="P191" s="300"/>
      <c r="Q191" s="300"/>
      <c r="R191" s="36"/>
    </row>
    <row r="192" s="236" customFormat="1" ht="44" customHeight="1" spans="1:17">
      <c r="A192" s="87">
        <v>1</v>
      </c>
      <c r="B192" s="87" t="s">
        <v>678</v>
      </c>
      <c r="C192" s="87" t="s">
        <v>555</v>
      </c>
      <c r="D192" s="87" t="s">
        <v>572</v>
      </c>
      <c r="E192" s="87"/>
      <c r="F192" s="87"/>
      <c r="G192" s="87">
        <v>15</v>
      </c>
      <c r="H192" s="87"/>
      <c r="I192" s="87"/>
      <c r="J192" s="87">
        <v>15</v>
      </c>
      <c r="K192" s="87">
        <v>11</v>
      </c>
      <c r="L192" s="87">
        <v>4</v>
      </c>
      <c r="M192" s="87" t="s">
        <v>573</v>
      </c>
      <c r="N192" s="87" t="s">
        <v>574</v>
      </c>
      <c r="O192" s="291">
        <v>44531</v>
      </c>
      <c r="P192" s="87" t="s">
        <v>334</v>
      </c>
      <c r="Q192" s="87"/>
    </row>
    <row r="193" s="237" customFormat="1" ht="66" customHeight="1" spans="1:17">
      <c r="A193" s="87">
        <v>2</v>
      </c>
      <c r="B193" s="87" t="s">
        <v>679</v>
      </c>
      <c r="C193" s="87" t="s">
        <v>577</v>
      </c>
      <c r="D193" s="87"/>
      <c r="E193" s="87"/>
      <c r="F193" s="87"/>
      <c r="G193" s="87">
        <v>70</v>
      </c>
      <c r="H193" s="87"/>
      <c r="I193" s="87"/>
      <c r="J193" s="87">
        <f>K193</f>
        <v>70</v>
      </c>
      <c r="K193" s="87">
        <v>70</v>
      </c>
      <c r="L193" s="87"/>
      <c r="M193" s="87" t="s">
        <v>2079</v>
      </c>
      <c r="N193" s="87" t="s">
        <v>579</v>
      </c>
      <c r="O193" s="291">
        <v>44531</v>
      </c>
      <c r="P193" s="87" t="s">
        <v>334</v>
      </c>
      <c r="Q193" s="87"/>
    </row>
    <row r="194" s="238" customFormat="1" ht="48" spans="1:18">
      <c r="A194" s="271">
        <v>4</v>
      </c>
      <c r="B194" s="89" t="s">
        <v>680</v>
      </c>
      <c r="C194" s="272" t="s">
        <v>545</v>
      </c>
      <c r="D194" s="90" t="s">
        <v>681</v>
      </c>
      <c r="E194" s="90"/>
      <c r="F194" s="273" t="s">
        <v>582</v>
      </c>
      <c r="G194" s="274">
        <v>15</v>
      </c>
      <c r="H194" s="274">
        <v>0</v>
      </c>
      <c r="I194" s="274">
        <v>0</v>
      </c>
      <c r="J194" s="274">
        <v>15</v>
      </c>
      <c r="K194" s="274">
        <v>15</v>
      </c>
      <c r="L194" s="274">
        <v>0</v>
      </c>
      <c r="M194" s="292" t="s">
        <v>682</v>
      </c>
      <c r="N194" s="87" t="s">
        <v>922</v>
      </c>
      <c r="O194" s="293"/>
      <c r="P194" s="294" t="s">
        <v>1545</v>
      </c>
      <c r="Q194" s="301" t="s">
        <v>1024</v>
      </c>
      <c r="R194" s="302"/>
    </row>
    <row r="195" s="236" customFormat="1" ht="113" customHeight="1" spans="1:18">
      <c r="A195" s="88">
        <v>1</v>
      </c>
      <c r="B195" s="87" t="s">
        <v>683</v>
      </c>
      <c r="C195" s="89" t="s">
        <v>684</v>
      </c>
      <c r="D195" s="90" t="s">
        <v>685</v>
      </c>
      <c r="E195" s="90"/>
      <c r="F195" s="90"/>
      <c r="G195" s="276">
        <v>48.6</v>
      </c>
      <c r="H195" s="90">
        <v>11</v>
      </c>
      <c r="I195" s="90">
        <v>5</v>
      </c>
      <c r="J195" s="276">
        <v>32.6</v>
      </c>
      <c r="K195" s="140">
        <v>22.82</v>
      </c>
      <c r="L195" s="140">
        <v>9.78</v>
      </c>
      <c r="M195" s="87" t="s">
        <v>686</v>
      </c>
      <c r="N195" s="87" t="s">
        <v>587</v>
      </c>
      <c r="O195" s="87"/>
      <c r="P195" s="107" t="s">
        <v>334</v>
      </c>
      <c r="Q195" s="87" t="s">
        <v>687</v>
      </c>
      <c r="R195" s="87" t="s">
        <v>1546</v>
      </c>
    </row>
    <row r="196" s="18" customFormat="1" ht="55" customHeight="1" spans="1:18">
      <c r="A196" s="88">
        <v>2</v>
      </c>
      <c r="B196" s="87" t="s">
        <v>1547</v>
      </c>
      <c r="C196" s="89" t="s">
        <v>696</v>
      </c>
      <c r="D196" s="90" t="s">
        <v>1530</v>
      </c>
      <c r="E196" s="87" t="s">
        <v>1531</v>
      </c>
      <c r="F196" s="90"/>
      <c r="G196" s="87">
        <v>186.54</v>
      </c>
      <c r="H196" s="279"/>
      <c r="I196" s="279"/>
      <c r="J196" s="87">
        <v>186.54</v>
      </c>
      <c r="K196" s="61">
        <v>131</v>
      </c>
      <c r="L196" s="61">
        <f t="shared" ref="L196:L198" si="41">+J196-K196</f>
        <v>55.54</v>
      </c>
      <c r="M196" s="87" t="s">
        <v>1548</v>
      </c>
      <c r="N196" s="87" t="s">
        <v>1549</v>
      </c>
      <c r="O196" s="61"/>
      <c r="P196" s="107" t="s">
        <v>334</v>
      </c>
      <c r="Q196" s="87" t="s">
        <v>1550</v>
      </c>
      <c r="R196" s="87"/>
    </row>
    <row r="197" s="242" customFormat="1" ht="57" customHeight="1" spans="1:22">
      <c r="A197" s="88">
        <v>3</v>
      </c>
      <c r="B197" s="87" t="s">
        <v>1551</v>
      </c>
      <c r="C197" s="89" t="s">
        <v>696</v>
      </c>
      <c r="D197" s="87" t="s">
        <v>1535</v>
      </c>
      <c r="E197" s="87" t="s">
        <v>1552</v>
      </c>
      <c r="F197" s="87"/>
      <c r="G197" s="87">
        <v>114.99</v>
      </c>
      <c r="H197" s="87"/>
      <c r="I197" s="87"/>
      <c r="J197" s="87">
        <v>114.99</v>
      </c>
      <c r="K197" s="61">
        <v>80.5</v>
      </c>
      <c r="L197" s="61">
        <f t="shared" si="41"/>
        <v>34.49</v>
      </c>
      <c r="M197" s="87" t="s">
        <v>1553</v>
      </c>
      <c r="N197" s="87" t="s">
        <v>1549</v>
      </c>
      <c r="O197" s="87"/>
      <c r="P197" s="107" t="s">
        <v>334</v>
      </c>
      <c r="Q197" s="87" t="s">
        <v>1554</v>
      </c>
      <c r="R197" s="163"/>
      <c r="S197" s="238"/>
      <c r="T197" s="238"/>
      <c r="U197" s="238"/>
      <c r="V197" s="238"/>
    </row>
    <row r="198" s="242" customFormat="1" ht="53" customHeight="1" spans="1:22">
      <c r="A198" s="88">
        <v>4</v>
      </c>
      <c r="B198" s="87" t="s">
        <v>1555</v>
      </c>
      <c r="C198" s="89" t="s">
        <v>696</v>
      </c>
      <c r="D198" s="87" t="s">
        <v>1556</v>
      </c>
      <c r="E198" s="87" t="s">
        <v>1556</v>
      </c>
      <c r="F198" s="87"/>
      <c r="G198" s="87">
        <v>175.91</v>
      </c>
      <c r="H198" s="87"/>
      <c r="I198" s="87"/>
      <c r="J198" s="87">
        <v>175.91</v>
      </c>
      <c r="K198" s="61">
        <v>123</v>
      </c>
      <c r="L198" s="61">
        <f t="shared" si="41"/>
        <v>52.91</v>
      </c>
      <c r="M198" s="87" t="s">
        <v>1557</v>
      </c>
      <c r="N198" s="87" t="s">
        <v>1549</v>
      </c>
      <c r="O198" s="87"/>
      <c r="P198" s="107" t="s">
        <v>334</v>
      </c>
      <c r="Q198" s="87" t="s">
        <v>1558</v>
      </c>
      <c r="R198" s="163"/>
      <c r="S198" s="238"/>
      <c r="T198" s="238"/>
      <c r="U198" s="238"/>
      <c r="V198" s="238"/>
    </row>
    <row r="199" s="242" customFormat="1" ht="39" customHeight="1" spans="1:22">
      <c r="A199" s="88">
        <v>5</v>
      </c>
      <c r="B199" s="87" t="s">
        <v>1559</v>
      </c>
      <c r="C199" s="87" t="s">
        <v>696</v>
      </c>
      <c r="D199" s="87" t="s">
        <v>685</v>
      </c>
      <c r="E199" s="87"/>
      <c r="F199" s="87"/>
      <c r="G199" s="87">
        <v>50</v>
      </c>
      <c r="H199" s="87"/>
      <c r="I199" s="87"/>
      <c r="J199" s="87">
        <v>50</v>
      </c>
      <c r="K199" s="87">
        <v>35</v>
      </c>
      <c r="L199" s="87">
        <v>15</v>
      </c>
      <c r="M199" s="87" t="s">
        <v>1560</v>
      </c>
      <c r="N199" s="87" t="s">
        <v>1561</v>
      </c>
      <c r="O199" s="87"/>
      <c r="P199" s="107" t="s">
        <v>334</v>
      </c>
      <c r="Q199" s="87"/>
      <c r="R199" s="163"/>
      <c r="S199" s="238"/>
      <c r="T199" s="238"/>
      <c r="U199" s="238"/>
      <c r="V199" s="238"/>
    </row>
    <row r="200" s="242" customFormat="1" ht="58" customHeight="1" spans="1:22">
      <c r="A200" s="88">
        <v>6</v>
      </c>
      <c r="B200" s="87" t="s">
        <v>2095</v>
      </c>
      <c r="C200" s="87" t="s">
        <v>696</v>
      </c>
      <c r="D200" s="87" t="s">
        <v>685</v>
      </c>
      <c r="E200" s="87"/>
      <c r="F200" s="87"/>
      <c r="G200" s="87">
        <v>160</v>
      </c>
      <c r="H200" s="87"/>
      <c r="I200" s="87"/>
      <c r="J200" s="87">
        <v>160</v>
      </c>
      <c r="K200" s="87">
        <v>112</v>
      </c>
      <c r="L200" s="87">
        <v>48</v>
      </c>
      <c r="M200" s="87" t="s">
        <v>1563</v>
      </c>
      <c r="N200" s="87" t="s">
        <v>1564</v>
      </c>
      <c r="O200" s="87"/>
      <c r="P200" s="107" t="s">
        <v>334</v>
      </c>
      <c r="Q200" s="87"/>
      <c r="R200" s="163"/>
      <c r="S200" s="238"/>
      <c r="T200" s="238"/>
      <c r="U200" s="238"/>
      <c r="V200" s="238"/>
    </row>
    <row r="201" s="242" customFormat="1" ht="63" customHeight="1" spans="1:22">
      <c r="A201" s="88">
        <v>7</v>
      </c>
      <c r="B201" s="87" t="s">
        <v>1565</v>
      </c>
      <c r="C201" s="87" t="s">
        <v>696</v>
      </c>
      <c r="D201" s="87" t="s">
        <v>681</v>
      </c>
      <c r="E201" s="87"/>
      <c r="F201" s="87"/>
      <c r="G201" s="87">
        <v>185</v>
      </c>
      <c r="H201" s="87"/>
      <c r="I201" s="87"/>
      <c r="J201" s="87">
        <v>185</v>
      </c>
      <c r="K201" s="87">
        <v>129.5</v>
      </c>
      <c r="L201" s="87">
        <v>55.5</v>
      </c>
      <c r="M201" s="87" t="s">
        <v>1566</v>
      </c>
      <c r="N201" s="87" t="s">
        <v>1567</v>
      </c>
      <c r="O201" s="87"/>
      <c r="P201" s="107" t="s">
        <v>334</v>
      </c>
      <c r="Q201" s="87"/>
      <c r="R201" s="163"/>
      <c r="S201" s="238"/>
      <c r="T201" s="238"/>
      <c r="U201" s="238"/>
      <c r="V201" s="238"/>
    </row>
    <row r="202" s="235" customFormat="1" ht="26" customHeight="1" spans="1:21">
      <c r="A202" s="381"/>
      <c r="B202" s="381" t="s">
        <v>77</v>
      </c>
      <c r="C202" s="381"/>
      <c r="D202" s="381"/>
      <c r="E202" s="381"/>
      <c r="F202" s="382"/>
      <c r="G202" s="383">
        <f t="shared" ref="G202:L202" si="42">G203+G211+G213</f>
        <v>878</v>
      </c>
      <c r="H202" s="383">
        <f t="shared" si="42"/>
        <v>0</v>
      </c>
      <c r="I202" s="383">
        <f t="shared" si="42"/>
        <v>0</v>
      </c>
      <c r="J202" s="383">
        <f t="shared" si="42"/>
        <v>878</v>
      </c>
      <c r="K202" s="383">
        <f t="shared" si="42"/>
        <v>614.6</v>
      </c>
      <c r="L202" s="383">
        <f t="shared" si="42"/>
        <v>263.4</v>
      </c>
      <c r="M202" s="381"/>
      <c r="N202" s="381"/>
      <c r="O202" s="382"/>
      <c r="P202" s="381"/>
      <c r="Q202" s="381"/>
      <c r="R202" s="381"/>
      <c r="U202" s="248"/>
    </row>
    <row r="203" s="18" customFormat="1" ht="30" customHeight="1" spans="1:18">
      <c r="A203" s="384" t="s">
        <v>16</v>
      </c>
      <c r="B203" s="385" t="s">
        <v>49</v>
      </c>
      <c r="C203" s="386"/>
      <c r="D203" s="387"/>
      <c r="E203" s="387"/>
      <c r="F203" s="387"/>
      <c r="G203" s="388">
        <f t="shared" ref="G203:L203" si="43">SUM(G204:G209)</f>
        <v>693</v>
      </c>
      <c r="H203" s="389"/>
      <c r="I203" s="389"/>
      <c r="J203" s="388">
        <f t="shared" si="43"/>
        <v>693</v>
      </c>
      <c r="K203" s="388">
        <f t="shared" si="43"/>
        <v>485.1</v>
      </c>
      <c r="L203" s="388">
        <f t="shared" si="43"/>
        <v>207.9</v>
      </c>
      <c r="M203" s="413"/>
      <c r="N203" s="414" t="s">
        <v>1568</v>
      </c>
      <c r="O203" s="413"/>
      <c r="P203" s="413"/>
      <c r="Q203" s="413"/>
      <c r="R203" s="413"/>
    </row>
    <row r="204" s="18" customFormat="1" ht="36" customHeight="1" spans="1:18">
      <c r="A204" s="390">
        <v>1</v>
      </c>
      <c r="B204" s="391" t="s">
        <v>1569</v>
      </c>
      <c r="C204" s="391" t="s">
        <v>689</v>
      </c>
      <c r="D204" s="392" t="s">
        <v>1570</v>
      </c>
      <c r="E204" s="387" t="s">
        <v>1571</v>
      </c>
      <c r="F204" s="387" t="s">
        <v>1572</v>
      </c>
      <c r="G204" s="393">
        <v>250</v>
      </c>
      <c r="H204" s="387"/>
      <c r="I204" s="387"/>
      <c r="J204" s="393">
        <v>250</v>
      </c>
      <c r="K204" s="386">
        <f t="shared" ref="K204:K209" si="44">J204*0.7</f>
        <v>175</v>
      </c>
      <c r="L204" s="386">
        <f t="shared" ref="L204:L209" si="45">J204-K204</f>
        <v>75</v>
      </c>
      <c r="M204" s="415" t="s">
        <v>2096</v>
      </c>
      <c r="N204" s="392">
        <v>0.6</v>
      </c>
      <c r="O204" s="413"/>
      <c r="P204" s="402" t="s">
        <v>354</v>
      </c>
      <c r="Q204" s="391" t="s">
        <v>997</v>
      </c>
      <c r="R204" s="413"/>
    </row>
    <row r="205" s="18" customFormat="1" ht="36" customHeight="1" spans="1:18">
      <c r="A205" s="390">
        <v>2</v>
      </c>
      <c r="B205" s="391" t="s">
        <v>695</v>
      </c>
      <c r="C205" s="392" t="s">
        <v>696</v>
      </c>
      <c r="D205" s="392" t="s">
        <v>697</v>
      </c>
      <c r="E205" s="387" t="s">
        <v>698</v>
      </c>
      <c r="F205" s="387" t="s">
        <v>1575</v>
      </c>
      <c r="G205" s="393">
        <v>150</v>
      </c>
      <c r="H205" s="387"/>
      <c r="I205" s="387"/>
      <c r="J205" s="393">
        <v>150</v>
      </c>
      <c r="K205" s="386">
        <f t="shared" si="44"/>
        <v>105</v>
      </c>
      <c r="L205" s="386">
        <f t="shared" si="45"/>
        <v>45</v>
      </c>
      <c r="M205" s="415" t="s">
        <v>700</v>
      </c>
      <c r="N205" s="392">
        <v>0.75</v>
      </c>
      <c r="O205" s="413"/>
      <c r="P205" s="402" t="s">
        <v>354</v>
      </c>
      <c r="Q205" s="391" t="s">
        <v>997</v>
      </c>
      <c r="R205" s="413"/>
    </row>
    <row r="206" s="18" customFormat="1" ht="36" customHeight="1" spans="1:18">
      <c r="A206" s="390">
        <v>3</v>
      </c>
      <c r="B206" s="394" t="s">
        <v>1576</v>
      </c>
      <c r="C206" s="394" t="s">
        <v>545</v>
      </c>
      <c r="D206" s="392" t="s">
        <v>697</v>
      </c>
      <c r="E206" s="387" t="s">
        <v>698</v>
      </c>
      <c r="F206" s="387" t="s">
        <v>1577</v>
      </c>
      <c r="G206" s="395">
        <v>80</v>
      </c>
      <c r="H206" s="387"/>
      <c r="I206" s="387"/>
      <c r="J206" s="395">
        <v>80</v>
      </c>
      <c r="K206" s="386">
        <f t="shared" si="44"/>
        <v>56</v>
      </c>
      <c r="L206" s="386">
        <f t="shared" si="45"/>
        <v>24</v>
      </c>
      <c r="M206" s="394" t="s">
        <v>1578</v>
      </c>
      <c r="N206" s="392">
        <v>0.08</v>
      </c>
      <c r="O206" s="413"/>
      <c r="P206" s="402" t="s">
        <v>354</v>
      </c>
      <c r="Q206" s="391" t="s">
        <v>997</v>
      </c>
      <c r="R206" s="413"/>
    </row>
    <row r="207" s="18" customFormat="1" ht="36" customHeight="1" spans="1:18">
      <c r="A207" s="390">
        <v>4</v>
      </c>
      <c r="B207" s="394" t="s">
        <v>1579</v>
      </c>
      <c r="C207" s="394" t="s">
        <v>545</v>
      </c>
      <c r="D207" s="392" t="s">
        <v>697</v>
      </c>
      <c r="E207" s="387" t="s">
        <v>698</v>
      </c>
      <c r="F207" s="387" t="s">
        <v>1580</v>
      </c>
      <c r="G207" s="395">
        <v>65</v>
      </c>
      <c r="H207" s="387"/>
      <c r="I207" s="387"/>
      <c r="J207" s="395">
        <v>65</v>
      </c>
      <c r="K207" s="386">
        <f t="shared" si="44"/>
        <v>45.5</v>
      </c>
      <c r="L207" s="386">
        <f t="shared" si="45"/>
        <v>19.5</v>
      </c>
      <c r="M207" s="394" t="s">
        <v>1581</v>
      </c>
      <c r="N207" s="392">
        <v>0.04</v>
      </c>
      <c r="O207" s="413"/>
      <c r="P207" s="402" t="s">
        <v>354</v>
      </c>
      <c r="Q207" s="391" t="s">
        <v>997</v>
      </c>
      <c r="R207" s="413"/>
    </row>
    <row r="208" s="18" customFormat="1" ht="36" customHeight="1" spans="1:18">
      <c r="A208" s="390">
        <v>5</v>
      </c>
      <c r="B208" s="394" t="s">
        <v>1582</v>
      </c>
      <c r="C208" s="394" t="s">
        <v>545</v>
      </c>
      <c r="D208" s="392" t="s">
        <v>697</v>
      </c>
      <c r="E208" s="387" t="s">
        <v>698</v>
      </c>
      <c r="F208" s="387" t="s">
        <v>1583</v>
      </c>
      <c r="G208" s="395">
        <v>70</v>
      </c>
      <c r="H208" s="387"/>
      <c r="I208" s="387"/>
      <c r="J208" s="395">
        <v>70</v>
      </c>
      <c r="K208" s="386">
        <f t="shared" si="44"/>
        <v>49</v>
      </c>
      <c r="L208" s="386">
        <f t="shared" si="45"/>
        <v>21</v>
      </c>
      <c r="M208" s="394" t="s">
        <v>1584</v>
      </c>
      <c r="N208" s="392">
        <v>0.11</v>
      </c>
      <c r="O208" s="413"/>
      <c r="P208" s="402" t="s">
        <v>354</v>
      </c>
      <c r="Q208" s="391" t="s">
        <v>997</v>
      </c>
      <c r="R208" s="413"/>
    </row>
    <row r="209" s="18" customFormat="1" ht="36" customHeight="1" spans="1:18">
      <c r="A209" s="390">
        <v>6</v>
      </c>
      <c r="B209" s="394" t="s">
        <v>1585</v>
      </c>
      <c r="C209" s="394" t="s">
        <v>545</v>
      </c>
      <c r="D209" s="392" t="s">
        <v>697</v>
      </c>
      <c r="E209" s="387" t="s">
        <v>698</v>
      </c>
      <c r="F209" s="387" t="s">
        <v>699</v>
      </c>
      <c r="G209" s="395">
        <v>78</v>
      </c>
      <c r="H209" s="387"/>
      <c r="I209" s="387"/>
      <c r="J209" s="395">
        <v>78</v>
      </c>
      <c r="K209" s="386">
        <f t="shared" si="44"/>
        <v>54.6</v>
      </c>
      <c r="L209" s="386">
        <f t="shared" si="45"/>
        <v>23.4</v>
      </c>
      <c r="M209" s="394" t="s">
        <v>1586</v>
      </c>
      <c r="N209" s="392">
        <v>0.07</v>
      </c>
      <c r="O209" s="413"/>
      <c r="P209" s="402" t="s">
        <v>354</v>
      </c>
      <c r="Q209" s="391" t="s">
        <v>997</v>
      </c>
      <c r="R209" s="413"/>
    </row>
    <row r="210" s="18" customFormat="1" ht="30" customHeight="1" spans="1:18">
      <c r="A210" s="390"/>
      <c r="B210" s="386"/>
      <c r="C210" s="396"/>
      <c r="D210" s="397"/>
      <c r="E210" s="397"/>
      <c r="F210" s="387"/>
      <c r="G210" s="387"/>
      <c r="H210" s="398"/>
      <c r="I210" s="398"/>
      <c r="J210" s="403"/>
      <c r="K210" s="386"/>
      <c r="L210" s="386"/>
      <c r="M210" s="413"/>
      <c r="N210" s="413"/>
      <c r="O210" s="413"/>
      <c r="P210" s="413"/>
      <c r="Q210" s="413"/>
      <c r="R210" s="413"/>
    </row>
    <row r="211" s="240" customFormat="1" ht="30" customHeight="1" spans="1:18">
      <c r="A211" s="384" t="s">
        <v>33</v>
      </c>
      <c r="B211" s="385" t="s">
        <v>553</v>
      </c>
      <c r="C211" s="385"/>
      <c r="D211" s="399"/>
      <c r="E211" s="399"/>
      <c r="F211" s="399"/>
      <c r="G211" s="399"/>
      <c r="H211" s="399"/>
      <c r="I211" s="399"/>
      <c r="J211" s="401"/>
      <c r="K211" s="385"/>
      <c r="L211" s="385"/>
      <c r="M211" s="416"/>
      <c r="N211" s="416"/>
      <c r="O211" s="416"/>
      <c r="P211" s="416"/>
      <c r="Q211" s="416"/>
      <c r="R211" s="416"/>
    </row>
    <row r="212" s="18" customFormat="1" ht="25" customHeight="1" spans="1:18">
      <c r="A212" s="390">
        <v>1</v>
      </c>
      <c r="B212" s="396"/>
      <c r="C212" s="396"/>
      <c r="D212" s="387"/>
      <c r="E212" s="387"/>
      <c r="F212" s="387"/>
      <c r="G212" s="387"/>
      <c r="H212" s="387"/>
      <c r="I212" s="387"/>
      <c r="J212" s="403"/>
      <c r="K212" s="386"/>
      <c r="L212" s="386"/>
      <c r="M212" s="413"/>
      <c r="N212" s="413"/>
      <c r="O212" s="413"/>
      <c r="P212" s="413"/>
      <c r="Q212" s="413"/>
      <c r="R212" s="413"/>
    </row>
    <row r="213" s="240" customFormat="1" ht="30" customHeight="1" spans="1:18">
      <c r="A213" s="384" t="s">
        <v>38</v>
      </c>
      <c r="B213" s="400" t="s">
        <v>92</v>
      </c>
      <c r="C213" s="400"/>
      <c r="D213" s="399"/>
      <c r="E213" s="399"/>
      <c r="F213" s="399"/>
      <c r="G213" s="401">
        <f t="shared" ref="G213:L213" si="46">SUM(G217:G220)</f>
        <v>185</v>
      </c>
      <c r="H213" s="401">
        <f t="shared" si="46"/>
        <v>0</v>
      </c>
      <c r="I213" s="401">
        <f t="shared" si="46"/>
        <v>0</v>
      </c>
      <c r="J213" s="401">
        <f t="shared" si="46"/>
        <v>185</v>
      </c>
      <c r="K213" s="401">
        <f t="shared" si="46"/>
        <v>129.5</v>
      </c>
      <c r="L213" s="401">
        <f t="shared" si="46"/>
        <v>55.5</v>
      </c>
      <c r="M213" s="416"/>
      <c r="N213" s="416"/>
      <c r="O213" s="416"/>
      <c r="P213" s="416"/>
      <c r="Q213" s="416"/>
      <c r="R213" s="416"/>
    </row>
    <row r="214" s="236" customFormat="1" ht="66" customHeight="1" spans="1:17">
      <c r="A214" s="87">
        <v>1</v>
      </c>
      <c r="B214" s="87" t="s">
        <v>702</v>
      </c>
      <c r="C214" s="87" t="s">
        <v>555</v>
      </c>
      <c r="D214" s="87" t="s">
        <v>572</v>
      </c>
      <c r="E214" s="87"/>
      <c r="F214" s="87"/>
      <c r="G214" s="87">
        <v>15</v>
      </c>
      <c r="H214" s="87"/>
      <c r="I214" s="87"/>
      <c r="J214" s="87">
        <v>15</v>
      </c>
      <c r="K214" s="87">
        <v>11</v>
      </c>
      <c r="L214" s="87">
        <v>4</v>
      </c>
      <c r="M214" s="87" t="s">
        <v>573</v>
      </c>
      <c r="N214" s="87" t="s">
        <v>574</v>
      </c>
      <c r="O214" s="291">
        <v>44531</v>
      </c>
      <c r="P214" s="87" t="s">
        <v>354</v>
      </c>
      <c r="Q214" s="87"/>
    </row>
    <row r="215" s="237" customFormat="1" ht="66" customHeight="1" spans="1:17">
      <c r="A215" s="87">
        <v>2</v>
      </c>
      <c r="B215" s="87" t="s">
        <v>703</v>
      </c>
      <c r="C215" s="87" t="s">
        <v>577</v>
      </c>
      <c r="D215" s="87"/>
      <c r="E215" s="87"/>
      <c r="F215" s="87"/>
      <c r="G215" s="87">
        <v>70</v>
      </c>
      <c r="H215" s="87"/>
      <c r="I215" s="87"/>
      <c r="J215" s="87">
        <f>K215</f>
        <v>70</v>
      </c>
      <c r="K215" s="87">
        <v>70</v>
      </c>
      <c r="L215" s="87"/>
      <c r="M215" s="87" t="s">
        <v>2079</v>
      </c>
      <c r="N215" s="87" t="s">
        <v>579</v>
      </c>
      <c r="O215" s="291">
        <v>44531</v>
      </c>
      <c r="P215" s="87" t="s">
        <v>354</v>
      </c>
      <c r="Q215" s="87"/>
    </row>
    <row r="216" s="238" customFormat="1" ht="48" spans="1:18">
      <c r="A216" s="271">
        <v>12</v>
      </c>
      <c r="B216" s="89" t="s">
        <v>704</v>
      </c>
      <c r="C216" s="272" t="s">
        <v>545</v>
      </c>
      <c r="D216" s="90" t="s">
        <v>705</v>
      </c>
      <c r="E216" s="90"/>
      <c r="F216" s="273" t="s">
        <v>582</v>
      </c>
      <c r="G216" s="274">
        <v>30</v>
      </c>
      <c r="H216" s="274">
        <v>0</v>
      </c>
      <c r="I216" s="274">
        <v>0</v>
      </c>
      <c r="J216" s="274">
        <v>30</v>
      </c>
      <c r="K216" s="274">
        <v>30</v>
      </c>
      <c r="L216" s="274">
        <v>0</v>
      </c>
      <c r="M216" s="292" t="s">
        <v>2097</v>
      </c>
      <c r="N216" s="87" t="s">
        <v>922</v>
      </c>
      <c r="O216" s="293"/>
      <c r="P216" s="294" t="s">
        <v>1587</v>
      </c>
      <c r="Q216" s="301" t="s">
        <v>1024</v>
      </c>
      <c r="R216" s="302"/>
    </row>
    <row r="217" s="18" customFormat="1" ht="42" customHeight="1" spans="1:18">
      <c r="A217" s="390">
        <v>1</v>
      </c>
      <c r="B217" s="396" t="s">
        <v>1588</v>
      </c>
      <c r="C217" s="396" t="s">
        <v>555</v>
      </c>
      <c r="D217" s="402" t="s">
        <v>894</v>
      </c>
      <c r="E217" s="387" t="s">
        <v>1589</v>
      </c>
      <c r="F217" s="387" t="s">
        <v>1590</v>
      </c>
      <c r="G217" s="403">
        <v>15</v>
      </c>
      <c r="H217" s="403"/>
      <c r="I217" s="403"/>
      <c r="J217" s="403">
        <v>15</v>
      </c>
      <c r="K217" s="417">
        <f t="shared" ref="K217:K220" si="47">J217*0.7</f>
        <v>10.5</v>
      </c>
      <c r="L217" s="417">
        <f t="shared" ref="L217:L220" si="48">J217-K217</f>
        <v>4.5</v>
      </c>
      <c r="M217" s="418" t="s">
        <v>1591</v>
      </c>
      <c r="N217" s="402" t="s">
        <v>587</v>
      </c>
      <c r="O217" s="413"/>
      <c r="P217" s="402" t="s">
        <v>354</v>
      </c>
      <c r="Q217" s="391" t="s">
        <v>997</v>
      </c>
      <c r="R217" s="413"/>
    </row>
    <row r="218" s="18" customFormat="1" ht="57" customHeight="1" spans="1:18">
      <c r="A218" s="390">
        <v>2</v>
      </c>
      <c r="B218" s="396" t="s">
        <v>1592</v>
      </c>
      <c r="C218" s="396" t="s">
        <v>555</v>
      </c>
      <c r="D218" s="387" t="s">
        <v>697</v>
      </c>
      <c r="E218" s="387" t="s">
        <v>1593</v>
      </c>
      <c r="F218" s="387" t="s">
        <v>1590</v>
      </c>
      <c r="G218" s="403">
        <v>80</v>
      </c>
      <c r="H218" s="403">
        <v>0</v>
      </c>
      <c r="I218" s="403">
        <v>0</v>
      </c>
      <c r="J218" s="403">
        <v>80</v>
      </c>
      <c r="K218" s="417">
        <f t="shared" si="47"/>
        <v>56</v>
      </c>
      <c r="L218" s="417">
        <f t="shared" si="48"/>
        <v>24</v>
      </c>
      <c r="M218" s="404" t="s">
        <v>1594</v>
      </c>
      <c r="N218" s="404" t="s">
        <v>1595</v>
      </c>
      <c r="O218" s="413"/>
      <c r="P218" s="402" t="s">
        <v>354</v>
      </c>
      <c r="Q218" s="391" t="s">
        <v>997</v>
      </c>
      <c r="R218" s="413"/>
    </row>
    <row r="219" s="18" customFormat="1" ht="49" customHeight="1" spans="1:18">
      <c r="A219" s="390">
        <v>3</v>
      </c>
      <c r="B219" s="404" t="s">
        <v>1596</v>
      </c>
      <c r="C219" s="402" t="s">
        <v>696</v>
      </c>
      <c r="D219" s="402" t="s">
        <v>710</v>
      </c>
      <c r="E219" s="402"/>
      <c r="F219" s="402" t="s">
        <v>1597</v>
      </c>
      <c r="G219" s="405">
        <v>10</v>
      </c>
      <c r="H219" s="405">
        <v>0</v>
      </c>
      <c r="I219" s="405">
        <v>0</v>
      </c>
      <c r="J219" s="405">
        <v>10</v>
      </c>
      <c r="K219" s="417">
        <f t="shared" si="47"/>
        <v>7</v>
      </c>
      <c r="L219" s="417">
        <f t="shared" si="48"/>
        <v>3</v>
      </c>
      <c r="M219" s="404" t="s">
        <v>1598</v>
      </c>
      <c r="N219" s="402" t="s">
        <v>587</v>
      </c>
      <c r="O219" s="419">
        <v>44621</v>
      </c>
      <c r="P219" s="402" t="s">
        <v>354</v>
      </c>
      <c r="Q219" s="402"/>
      <c r="R219" s="413"/>
    </row>
    <row r="220" s="18" customFormat="1" ht="49" customHeight="1" spans="1:18">
      <c r="A220" s="390">
        <v>4</v>
      </c>
      <c r="B220" s="406" t="s">
        <v>1599</v>
      </c>
      <c r="C220" s="402" t="s">
        <v>555</v>
      </c>
      <c r="D220" s="402" t="s">
        <v>710</v>
      </c>
      <c r="E220" s="402" t="s">
        <v>1600</v>
      </c>
      <c r="F220" s="402" t="s">
        <v>1601</v>
      </c>
      <c r="G220" s="405">
        <v>80</v>
      </c>
      <c r="H220" s="405"/>
      <c r="I220" s="405"/>
      <c r="J220" s="405">
        <v>80</v>
      </c>
      <c r="K220" s="417">
        <f t="shared" si="47"/>
        <v>56</v>
      </c>
      <c r="L220" s="417">
        <f t="shared" si="48"/>
        <v>24</v>
      </c>
      <c r="M220" s="406" t="s">
        <v>1602</v>
      </c>
      <c r="N220" s="404" t="s">
        <v>1603</v>
      </c>
      <c r="O220" s="419"/>
      <c r="P220" s="402" t="s">
        <v>354</v>
      </c>
      <c r="Q220" s="391" t="s">
        <v>997</v>
      </c>
      <c r="R220" s="413"/>
    </row>
    <row r="221" s="235" customFormat="1" ht="12" spans="1:18">
      <c r="A221" s="48"/>
      <c r="B221" s="48" t="s">
        <v>708</v>
      </c>
      <c r="C221" s="48"/>
      <c r="D221" s="48"/>
      <c r="E221" s="48"/>
      <c r="F221" s="266"/>
      <c r="G221" s="128">
        <f t="shared" ref="G221:L221" si="49">G222+G231+G234</f>
        <v>9412.97</v>
      </c>
      <c r="H221" s="128">
        <f t="shared" si="49"/>
        <v>0</v>
      </c>
      <c r="I221" s="128">
        <f t="shared" si="49"/>
        <v>0</v>
      </c>
      <c r="J221" s="128">
        <f t="shared" si="49"/>
        <v>4535.43</v>
      </c>
      <c r="K221" s="128">
        <f t="shared" si="49"/>
        <v>3173.7</v>
      </c>
      <c r="L221" s="128">
        <f t="shared" si="49"/>
        <v>1161.73</v>
      </c>
      <c r="M221" s="48"/>
      <c r="N221" s="48"/>
      <c r="O221" s="266"/>
      <c r="P221" s="48"/>
      <c r="Q221" s="48"/>
      <c r="R221" s="48"/>
    </row>
    <row r="222" s="236" customFormat="1" ht="12" spans="1:18">
      <c r="A222" s="88" t="s">
        <v>16</v>
      </c>
      <c r="B222" s="140" t="s">
        <v>49</v>
      </c>
      <c r="C222" s="140"/>
      <c r="D222" s="90"/>
      <c r="E222" s="90"/>
      <c r="F222" s="90"/>
      <c r="G222" s="90">
        <f t="shared" ref="G222:L222" si="50">SUM(G223:G230)</f>
        <v>9321.97</v>
      </c>
      <c r="H222" s="90">
        <f t="shared" si="50"/>
        <v>0</v>
      </c>
      <c r="I222" s="90">
        <f t="shared" si="50"/>
        <v>0</v>
      </c>
      <c r="J222" s="90">
        <f t="shared" si="50"/>
        <v>4444.43</v>
      </c>
      <c r="K222" s="90">
        <f t="shared" si="50"/>
        <v>3110</v>
      </c>
      <c r="L222" s="90">
        <f t="shared" si="50"/>
        <v>1134.43</v>
      </c>
      <c r="M222" s="87"/>
      <c r="N222" s="87"/>
      <c r="O222" s="87"/>
      <c r="P222" s="87"/>
      <c r="Q222" s="87"/>
      <c r="R222" s="87"/>
    </row>
    <row r="223" s="236" customFormat="1" ht="24" spans="1:18">
      <c r="A223" s="88">
        <v>1</v>
      </c>
      <c r="B223" s="86" t="s">
        <v>1604</v>
      </c>
      <c r="C223" s="140" t="s">
        <v>611</v>
      </c>
      <c r="D223" s="90" t="s">
        <v>1605</v>
      </c>
      <c r="E223" s="90" t="s">
        <v>1606</v>
      </c>
      <c r="F223" s="90" t="s">
        <v>1607</v>
      </c>
      <c r="G223" s="87">
        <v>53.08</v>
      </c>
      <c r="H223" s="90"/>
      <c r="I223" s="90"/>
      <c r="J223" s="276">
        <f t="shared" ref="J223:J229" si="51">K223+L223</f>
        <v>53.08</v>
      </c>
      <c r="K223" s="140">
        <v>37</v>
      </c>
      <c r="L223" s="140">
        <f>G223-K223</f>
        <v>16.08</v>
      </c>
      <c r="M223" s="87" t="s">
        <v>1608</v>
      </c>
      <c r="N223" s="87" t="s">
        <v>1609</v>
      </c>
      <c r="O223" s="87"/>
      <c r="P223" s="140" t="s">
        <v>714</v>
      </c>
      <c r="Q223" s="87"/>
      <c r="R223" s="87"/>
    </row>
    <row r="224" s="236" customFormat="1" ht="24" spans="1:18">
      <c r="A224" s="88">
        <v>2</v>
      </c>
      <c r="B224" s="86" t="s">
        <v>1610</v>
      </c>
      <c r="C224" s="140" t="s">
        <v>611</v>
      </c>
      <c r="D224" s="90" t="s">
        <v>1605</v>
      </c>
      <c r="E224" s="90" t="s">
        <v>1606</v>
      </c>
      <c r="F224" s="90" t="s">
        <v>1611</v>
      </c>
      <c r="G224" s="87">
        <v>19.62</v>
      </c>
      <c r="H224" s="90"/>
      <c r="I224" s="90"/>
      <c r="J224" s="276">
        <f t="shared" si="51"/>
        <v>19.62</v>
      </c>
      <c r="K224" s="140">
        <v>14</v>
      </c>
      <c r="L224" s="140">
        <v>5.62</v>
      </c>
      <c r="M224" s="87" t="s">
        <v>1612</v>
      </c>
      <c r="N224" s="87" t="s">
        <v>1337</v>
      </c>
      <c r="O224" s="87"/>
      <c r="P224" s="140" t="s">
        <v>714</v>
      </c>
      <c r="Q224" s="87"/>
      <c r="R224" s="87"/>
    </row>
    <row r="225" s="236" customFormat="1" ht="42.75" spans="1:18">
      <c r="A225" s="88">
        <v>3</v>
      </c>
      <c r="B225" s="86" t="s">
        <v>1613</v>
      </c>
      <c r="C225" s="140" t="s">
        <v>611</v>
      </c>
      <c r="D225" s="90" t="s">
        <v>1614</v>
      </c>
      <c r="E225" s="90" t="s">
        <v>1615</v>
      </c>
      <c r="F225" s="90" t="s">
        <v>1616</v>
      </c>
      <c r="G225" s="87">
        <v>33.06</v>
      </c>
      <c r="H225" s="90"/>
      <c r="I225" s="90"/>
      <c r="J225" s="276">
        <f t="shared" si="51"/>
        <v>33.06</v>
      </c>
      <c r="K225" s="140">
        <v>23</v>
      </c>
      <c r="L225" s="87">
        <v>10.06</v>
      </c>
      <c r="M225" s="420" t="s">
        <v>1617</v>
      </c>
      <c r="N225" s="87" t="s">
        <v>1618</v>
      </c>
      <c r="O225" s="87"/>
      <c r="P225" s="140" t="s">
        <v>714</v>
      </c>
      <c r="Q225" s="87"/>
      <c r="R225" s="87"/>
    </row>
    <row r="226" s="236" customFormat="1" ht="120" spans="1:18">
      <c r="A226" s="88">
        <v>4</v>
      </c>
      <c r="B226" s="86" t="s">
        <v>1619</v>
      </c>
      <c r="C226" s="140" t="s">
        <v>611</v>
      </c>
      <c r="D226" s="90" t="s">
        <v>1620</v>
      </c>
      <c r="E226" s="90" t="s">
        <v>1621</v>
      </c>
      <c r="F226" s="90" t="s">
        <v>1622</v>
      </c>
      <c r="G226" s="87">
        <v>546.53</v>
      </c>
      <c r="H226" s="90"/>
      <c r="I226" s="90"/>
      <c r="J226" s="276">
        <f t="shared" si="51"/>
        <v>546.53</v>
      </c>
      <c r="K226" s="140">
        <v>382</v>
      </c>
      <c r="L226" s="87">
        <v>164.53</v>
      </c>
      <c r="M226" s="87" t="s">
        <v>1623</v>
      </c>
      <c r="N226" s="87" t="s">
        <v>1624</v>
      </c>
      <c r="O226" s="87"/>
      <c r="P226" s="140" t="s">
        <v>714</v>
      </c>
      <c r="Q226" s="87"/>
      <c r="R226" s="87"/>
    </row>
    <row r="227" s="234" customFormat="1" ht="27" spans="1:18">
      <c r="A227" s="88">
        <v>5</v>
      </c>
      <c r="B227" s="59" t="s">
        <v>1625</v>
      </c>
      <c r="C227" s="59" t="s">
        <v>646</v>
      </c>
      <c r="D227" s="59" t="s">
        <v>1620</v>
      </c>
      <c r="E227" s="59" t="s">
        <v>1626</v>
      </c>
      <c r="F227" s="59"/>
      <c r="G227" s="59">
        <v>400</v>
      </c>
      <c r="H227" s="59"/>
      <c r="J227" s="276">
        <f t="shared" si="51"/>
        <v>400</v>
      </c>
      <c r="K227" s="59">
        <v>280</v>
      </c>
      <c r="L227" s="234">
        <v>120</v>
      </c>
      <c r="M227" s="59" t="s">
        <v>1627</v>
      </c>
      <c r="N227" s="58" t="s">
        <v>1628</v>
      </c>
      <c r="O227" s="59"/>
      <c r="P227" s="59"/>
      <c r="Q227" s="58" t="s">
        <v>1629</v>
      </c>
      <c r="R227" s="275"/>
    </row>
    <row r="228" s="236" customFormat="1" ht="60" spans="1:18">
      <c r="A228" s="88">
        <v>6</v>
      </c>
      <c r="B228" s="86" t="s">
        <v>1630</v>
      </c>
      <c r="C228" s="140" t="s">
        <v>611</v>
      </c>
      <c r="D228" s="90" t="s">
        <v>1614</v>
      </c>
      <c r="E228" s="90" t="s">
        <v>1631</v>
      </c>
      <c r="F228" s="90" t="s">
        <v>1632</v>
      </c>
      <c r="G228" s="87">
        <v>325.75</v>
      </c>
      <c r="H228" s="90"/>
      <c r="I228" s="90"/>
      <c r="J228" s="276">
        <f t="shared" si="51"/>
        <v>325.75</v>
      </c>
      <c r="K228" s="140">
        <v>228</v>
      </c>
      <c r="L228" s="87">
        <v>97.75</v>
      </c>
      <c r="M228" s="87" t="s">
        <v>1633</v>
      </c>
      <c r="N228" s="87" t="s">
        <v>1634</v>
      </c>
      <c r="O228" s="87"/>
      <c r="P228" s="140" t="s">
        <v>714</v>
      </c>
      <c r="Q228" s="87"/>
      <c r="R228" s="87"/>
    </row>
    <row r="229" s="236" customFormat="1" ht="24" spans="1:18">
      <c r="A229" s="88">
        <v>7</v>
      </c>
      <c r="B229" s="86" t="s">
        <v>1635</v>
      </c>
      <c r="C229" s="140" t="s">
        <v>611</v>
      </c>
      <c r="D229" s="90" t="s">
        <v>1636</v>
      </c>
      <c r="E229" s="90" t="s">
        <v>1637</v>
      </c>
      <c r="F229" s="90" t="s">
        <v>1638</v>
      </c>
      <c r="G229" s="87">
        <v>66.39</v>
      </c>
      <c r="H229" s="90"/>
      <c r="I229" s="90"/>
      <c r="J229" s="276">
        <f t="shared" si="51"/>
        <v>66.39</v>
      </c>
      <c r="K229" s="140">
        <v>46</v>
      </c>
      <c r="L229" s="87">
        <v>20.39</v>
      </c>
      <c r="M229" s="420" t="s">
        <v>1639</v>
      </c>
      <c r="N229" s="87" t="s">
        <v>1640</v>
      </c>
      <c r="O229" s="87"/>
      <c r="P229" s="140" t="s">
        <v>714</v>
      </c>
      <c r="Q229" s="87"/>
      <c r="R229" s="87"/>
    </row>
    <row r="230" s="236" customFormat="1" ht="67.5" spans="1:18">
      <c r="A230" s="88">
        <v>8</v>
      </c>
      <c r="B230" s="86" t="s">
        <v>1641</v>
      </c>
      <c r="C230" s="140" t="s">
        <v>545</v>
      </c>
      <c r="D230" s="90" t="s">
        <v>1642</v>
      </c>
      <c r="E230" s="90" t="s">
        <v>1643</v>
      </c>
      <c r="F230" s="90" t="s">
        <v>1644</v>
      </c>
      <c r="G230" s="87">
        <v>7877.54</v>
      </c>
      <c r="H230" s="90"/>
      <c r="I230" s="90"/>
      <c r="J230" s="276">
        <v>3000</v>
      </c>
      <c r="K230" s="140">
        <v>2100</v>
      </c>
      <c r="L230" s="87">
        <v>700</v>
      </c>
      <c r="M230" s="421" t="s">
        <v>1645</v>
      </c>
      <c r="N230" s="87" t="s">
        <v>1646</v>
      </c>
      <c r="O230" s="87"/>
      <c r="P230" s="140" t="s">
        <v>714</v>
      </c>
      <c r="Q230" s="87"/>
      <c r="R230" s="87"/>
    </row>
    <row r="231" s="236" customFormat="1" ht="12" spans="1:18">
      <c r="A231" s="88" t="s">
        <v>33</v>
      </c>
      <c r="B231" s="140" t="s">
        <v>553</v>
      </c>
      <c r="C231" s="140"/>
      <c r="D231" s="90"/>
      <c r="E231" s="90"/>
      <c r="F231" s="90"/>
      <c r="G231" s="90">
        <f t="shared" ref="G231:L231" si="52">G232+G233</f>
        <v>41</v>
      </c>
      <c r="H231" s="90">
        <f t="shared" si="52"/>
        <v>0</v>
      </c>
      <c r="I231" s="90">
        <f t="shared" si="52"/>
        <v>0</v>
      </c>
      <c r="J231" s="90">
        <f t="shared" si="52"/>
        <v>41</v>
      </c>
      <c r="K231" s="90">
        <f t="shared" si="52"/>
        <v>28.7</v>
      </c>
      <c r="L231" s="90">
        <f t="shared" si="52"/>
        <v>12.3</v>
      </c>
      <c r="M231" s="87"/>
      <c r="N231" s="87"/>
      <c r="O231" s="87"/>
      <c r="P231" s="87"/>
      <c r="Q231" s="87"/>
      <c r="R231" s="87"/>
    </row>
    <row r="232" s="236" customFormat="1" ht="48" spans="1:18">
      <c r="A232" s="88">
        <v>1</v>
      </c>
      <c r="B232" s="140" t="s">
        <v>1647</v>
      </c>
      <c r="C232" s="140" t="s">
        <v>555</v>
      </c>
      <c r="D232" s="90" t="s">
        <v>1605</v>
      </c>
      <c r="E232" s="90" t="s">
        <v>1648</v>
      </c>
      <c r="F232" s="90"/>
      <c r="G232" s="90">
        <f t="shared" ref="G232:G235" si="53">K232+L232</f>
        <v>11</v>
      </c>
      <c r="H232" s="90"/>
      <c r="I232" s="90"/>
      <c r="J232" s="276">
        <f t="shared" ref="J232:J235" si="54">K232+L232</f>
        <v>11</v>
      </c>
      <c r="K232" s="140">
        <v>7.7</v>
      </c>
      <c r="L232" s="140">
        <v>3.3</v>
      </c>
      <c r="M232" s="87" t="s">
        <v>1649</v>
      </c>
      <c r="N232" s="87" t="s">
        <v>1650</v>
      </c>
      <c r="O232" s="87"/>
      <c r="P232" s="140" t="s">
        <v>714</v>
      </c>
      <c r="Q232" s="87"/>
      <c r="R232" s="87"/>
    </row>
    <row r="233" s="236" customFormat="1" ht="121.5" spans="1:18">
      <c r="A233" s="88">
        <v>2</v>
      </c>
      <c r="B233" s="140" t="s">
        <v>1651</v>
      </c>
      <c r="C233" s="140" t="s">
        <v>555</v>
      </c>
      <c r="D233" s="90" t="s">
        <v>1652</v>
      </c>
      <c r="E233" s="90" t="s">
        <v>1653</v>
      </c>
      <c r="G233" s="90">
        <f t="shared" si="53"/>
        <v>30</v>
      </c>
      <c r="H233" s="90"/>
      <c r="I233" s="90"/>
      <c r="J233" s="276">
        <f t="shared" si="54"/>
        <v>30</v>
      </c>
      <c r="K233" s="140">
        <v>21</v>
      </c>
      <c r="L233" s="140">
        <v>9</v>
      </c>
      <c r="M233" s="422" t="s">
        <v>1654</v>
      </c>
      <c r="N233" s="87" t="s">
        <v>1417</v>
      </c>
      <c r="O233" s="87"/>
      <c r="P233" s="140" t="s">
        <v>714</v>
      </c>
      <c r="Q233" s="87"/>
      <c r="R233" s="426"/>
    </row>
    <row r="234" s="236" customFormat="1" ht="12" spans="1:18">
      <c r="A234" s="88" t="s">
        <v>38</v>
      </c>
      <c r="B234" s="89" t="s">
        <v>92</v>
      </c>
      <c r="C234" s="89"/>
      <c r="D234" s="90"/>
      <c r="E234" s="90"/>
      <c r="F234" s="90"/>
      <c r="G234" s="90">
        <f t="shared" ref="G234:L234" si="55">G235</f>
        <v>50</v>
      </c>
      <c r="H234" s="90">
        <f t="shared" si="55"/>
        <v>0</v>
      </c>
      <c r="I234" s="90">
        <f t="shared" si="55"/>
        <v>0</v>
      </c>
      <c r="J234" s="90">
        <f t="shared" si="55"/>
        <v>50</v>
      </c>
      <c r="K234" s="90">
        <f t="shared" si="55"/>
        <v>35</v>
      </c>
      <c r="L234" s="90">
        <f t="shared" si="55"/>
        <v>15</v>
      </c>
      <c r="M234" s="87"/>
      <c r="N234" s="87"/>
      <c r="O234" s="87"/>
      <c r="P234" s="87"/>
      <c r="Q234" s="87"/>
      <c r="R234" s="87"/>
    </row>
    <row r="235" s="236" customFormat="1" ht="24" spans="1:18">
      <c r="A235" s="88">
        <v>1</v>
      </c>
      <c r="B235" s="89" t="s">
        <v>709</v>
      </c>
      <c r="C235" s="89" t="s">
        <v>555</v>
      </c>
      <c r="D235" s="90" t="s">
        <v>710</v>
      </c>
      <c r="E235" s="90" t="s">
        <v>711</v>
      </c>
      <c r="F235" s="90"/>
      <c r="G235" s="90">
        <f t="shared" si="53"/>
        <v>50</v>
      </c>
      <c r="H235" s="90"/>
      <c r="I235" s="90"/>
      <c r="J235" s="276">
        <f t="shared" si="54"/>
        <v>50</v>
      </c>
      <c r="K235" s="140">
        <v>35</v>
      </c>
      <c r="L235" s="140">
        <v>15</v>
      </c>
      <c r="M235" s="87" t="s">
        <v>712</v>
      </c>
      <c r="N235" s="87" t="s">
        <v>713</v>
      </c>
      <c r="O235" s="87"/>
      <c r="P235" s="140" t="s">
        <v>714</v>
      </c>
      <c r="Q235" s="87"/>
      <c r="R235" s="87"/>
    </row>
    <row r="236" s="237" customFormat="1" ht="66" customHeight="1" spans="1:17">
      <c r="A236" s="87">
        <v>2</v>
      </c>
      <c r="B236" s="87" t="s">
        <v>715</v>
      </c>
      <c r="C236" s="87" t="s">
        <v>577</v>
      </c>
      <c r="D236" s="87"/>
      <c r="E236" s="87"/>
      <c r="F236" s="87"/>
      <c r="G236" s="87">
        <v>90</v>
      </c>
      <c r="H236" s="87"/>
      <c r="I236" s="87"/>
      <c r="J236" s="87">
        <f>K236</f>
        <v>90</v>
      </c>
      <c r="K236" s="87">
        <v>90</v>
      </c>
      <c r="L236" s="87"/>
      <c r="M236" s="87" t="s">
        <v>2079</v>
      </c>
      <c r="N236" s="87" t="s">
        <v>579</v>
      </c>
      <c r="O236" s="291">
        <v>44531</v>
      </c>
      <c r="P236" s="87" t="s">
        <v>714</v>
      </c>
      <c r="Q236" s="87"/>
    </row>
    <row r="237" s="238" customFormat="1" ht="48" spans="1:18">
      <c r="A237" s="271">
        <v>13</v>
      </c>
      <c r="B237" s="87" t="s">
        <v>2098</v>
      </c>
      <c r="C237" s="272" t="s">
        <v>545</v>
      </c>
      <c r="D237" s="87" t="s">
        <v>717</v>
      </c>
      <c r="E237" s="311"/>
      <c r="F237" s="273" t="s">
        <v>582</v>
      </c>
      <c r="G237" s="107">
        <v>30</v>
      </c>
      <c r="H237" s="107">
        <v>0</v>
      </c>
      <c r="I237" s="107">
        <v>0</v>
      </c>
      <c r="J237" s="107">
        <v>30</v>
      </c>
      <c r="K237" s="107">
        <v>30</v>
      </c>
      <c r="L237" s="274">
        <v>0</v>
      </c>
      <c r="M237" s="274" t="s">
        <v>718</v>
      </c>
      <c r="N237" s="87" t="s">
        <v>922</v>
      </c>
      <c r="O237" s="71"/>
      <c r="P237" s="71" t="s">
        <v>714</v>
      </c>
      <c r="Q237" s="301" t="s">
        <v>1024</v>
      </c>
      <c r="R237" s="427"/>
    </row>
    <row r="238" s="254" customFormat="1" ht="12" spans="1:18">
      <c r="A238" s="339"/>
      <c r="B238" s="334" t="s">
        <v>1655</v>
      </c>
      <c r="C238" s="334"/>
      <c r="D238" s="283"/>
      <c r="E238" s="283"/>
      <c r="F238" s="283"/>
      <c r="G238" s="283"/>
      <c r="H238" s="283"/>
      <c r="I238" s="283"/>
      <c r="J238" s="284"/>
      <c r="K238" s="351"/>
      <c r="L238" s="351"/>
      <c r="M238" s="75"/>
      <c r="N238" s="75"/>
      <c r="O238" s="75"/>
      <c r="P238" s="351"/>
      <c r="Q238" s="75"/>
      <c r="R238" s="75"/>
    </row>
    <row r="239" s="236" customFormat="1" ht="12" spans="1:22">
      <c r="A239" s="285" t="s">
        <v>16</v>
      </c>
      <c r="B239" s="285" t="s">
        <v>49</v>
      </c>
      <c r="C239" s="88"/>
      <c r="D239" s="279"/>
      <c r="E239" s="279"/>
      <c r="F239" s="279"/>
      <c r="G239" s="280">
        <f t="shared" ref="G239:L239" si="56">SUM(G240:G251)</f>
        <v>4369.79</v>
      </c>
      <c r="H239" s="280">
        <f t="shared" si="56"/>
        <v>1597</v>
      </c>
      <c r="I239" s="280">
        <f t="shared" si="56"/>
        <v>685</v>
      </c>
      <c r="J239" s="280">
        <f t="shared" si="56"/>
        <v>1414.5</v>
      </c>
      <c r="K239" s="280">
        <f t="shared" si="56"/>
        <v>1013.15</v>
      </c>
      <c r="L239" s="280">
        <f t="shared" si="56"/>
        <v>401.35</v>
      </c>
      <c r="M239" s="87"/>
      <c r="N239" s="275"/>
      <c r="O239" s="87"/>
      <c r="P239" s="87"/>
      <c r="Q239" s="87"/>
      <c r="R239" s="87"/>
      <c r="U239" s="236">
        <f>G239+1040</f>
        <v>5409.79</v>
      </c>
      <c r="V239" s="236">
        <f>J239+90</f>
        <v>1504.5</v>
      </c>
    </row>
    <row r="240" s="236" customFormat="1" ht="36" spans="1:18">
      <c r="A240" s="88">
        <v>1</v>
      </c>
      <c r="B240" s="407" t="s">
        <v>720</v>
      </c>
      <c r="C240" s="76" t="s">
        <v>545</v>
      </c>
      <c r="D240" s="76" t="s">
        <v>721</v>
      </c>
      <c r="E240" s="76" t="s">
        <v>722</v>
      </c>
      <c r="F240" s="76" t="s">
        <v>723</v>
      </c>
      <c r="G240" s="408">
        <v>3455.29</v>
      </c>
      <c r="H240" s="280">
        <f>1350+247</f>
        <v>1597</v>
      </c>
      <c r="I240" s="280">
        <f>579+106</f>
        <v>685</v>
      </c>
      <c r="J240" s="280">
        <f t="shared" ref="J240:J245" si="57">SUM(K240:L240)</f>
        <v>500</v>
      </c>
      <c r="K240" s="280">
        <v>350</v>
      </c>
      <c r="L240" s="280">
        <v>150</v>
      </c>
      <c r="M240" s="87" t="s">
        <v>1656</v>
      </c>
      <c r="N240" s="87" t="s">
        <v>725</v>
      </c>
      <c r="O240" s="87"/>
      <c r="P240" s="275" t="s">
        <v>726</v>
      </c>
      <c r="Q240" s="87" t="s">
        <v>727</v>
      </c>
      <c r="R240" s="87"/>
    </row>
    <row r="241" s="236" customFormat="1" ht="48" spans="1:18">
      <c r="A241" s="88">
        <v>2</v>
      </c>
      <c r="B241" s="275" t="s">
        <v>1657</v>
      </c>
      <c r="C241" s="275" t="s">
        <v>545</v>
      </c>
      <c r="D241" s="305" t="s">
        <v>1658</v>
      </c>
      <c r="E241" s="305" t="s">
        <v>1659</v>
      </c>
      <c r="F241" s="279" t="s">
        <v>1660</v>
      </c>
      <c r="G241" s="280">
        <v>419.71</v>
      </c>
      <c r="H241" s="409"/>
      <c r="I241" s="409"/>
      <c r="J241" s="280">
        <f t="shared" si="57"/>
        <v>419.71</v>
      </c>
      <c r="K241" s="280">
        <v>293.8</v>
      </c>
      <c r="L241" s="280">
        <v>125.91</v>
      </c>
      <c r="M241" s="275" t="s">
        <v>1661</v>
      </c>
      <c r="N241" s="275" t="s">
        <v>1662</v>
      </c>
      <c r="O241" s="87"/>
      <c r="P241" s="275" t="s">
        <v>726</v>
      </c>
      <c r="Q241" s="87" t="s">
        <v>1663</v>
      </c>
      <c r="R241" s="87"/>
    </row>
    <row r="242" s="236" customFormat="1" ht="48" spans="1:18">
      <c r="A242" s="88">
        <v>3</v>
      </c>
      <c r="B242" s="275" t="s">
        <v>1664</v>
      </c>
      <c r="C242" s="275" t="s">
        <v>545</v>
      </c>
      <c r="D242" s="305" t="s">
        <v>721</v>
      </c>
      <c r="E242" s="305" t="s">
        <v>1665</v>
      </c>
      <c r="F242" s="279" t="s">
        <v>1666</v>
      </c>
      <c r="G242" s="280">
        <v>39.07</v>
      </c>
      <c r="H242" s="409"/>
      <c r="I242" s="409"/>
      <c r="J242" s="280">
        <f t="shared" si="57"/>
        <v>39.07</v>
      </c>
      <c r="K242" s="280">
        <v>27.35</v>
      </c>
      <c r="L242" s="280">
        <v>11.72</v>
      </c>
      <c r="M242" s="275" t="s">
        <v>1667</v>
      </c>
      <c r="N242" s="275" t="s">
        <v>1668</v>
      </c>
      <c r="O242" s="87"/>
      <c r="P242" s="275" t="s">
        <v>726</v>
      </c>
      <c r="Q242" s="87" t="s">
        <v>1669</v>
      </c>
      <c r="R242" s="87"/>
    </row>
    <row r="243" s="236" customFormat="1" ht="36" spans="1:18">
      <c r="A243" s="88">
        <v>4</v>
      </c>
      <c r="B243" s="275" t="s">
        <v>1670</v>
      </c>
      <c r="C243" s="275" t="s">
        <v>545</v>
      </c>
      <c r="D243" s="305" t="s">
        <v>721</v>
      </c>
      <c r="E243" s="305" t="s">
        <v>1671</v>
      </c>
      <c r="F243" s="279" t="s">
        <v>1672</v>
      </c>
      <c r="G243" s="280">
        <v>66.63</v>
      </c>
      <c r="H243" s="409"/>
      <c r="I243" s="409"/>
      <c r="J243" s="280">
        <f t="shared" si="57"/>
        <v>66.63</v>
      </c>
      <c r="K243" s="280">
        <v>46.64</v>
      </c>
      <c r="L243" s="280">
        <v>19.99</v>
      </c>
      <c r="M243" s="275" t="s">
        <v>1673</v>
      </c>
      <c r="N243" s="275" t="s">
        <v>1674</v>
      </c>
      <c r="O243" s="87"/>
      <c r="P243" s="275" t="s">
        <v>726</v>
      </c>
      <c r="Q243" s="87" t="s">
        <v>1675</v>
      </c>
      <c r="R243" s="87"/>
    </row>
    <row r="244" s="236" customFormat="1" ht="36" spans="1:18">
      <c r="A244" s="88">
        <v>5</v>
      </c>
      <c r="B244" s="275" t="s">
        <v>1676</v>
      </c>
      <c r="C244" s="275" t="s">
        <v>545</v>
      </c>
      <c r="D244" s="305" t="s">
        <v>721</v>
      </c>
      <c r="E244" s="305" t="s">
        <v>1671</v>
      </c>
      <c r="F244" s="279" t="s">
        <v>1677</v>
      </c>
      <c r="G244" s="280">
        <v>50.13</v>
      </c>
      <c r="H244" s="409"/>
      <c r="I244" s="409"/>
      <c r="J244" s="280">
        <f t="shared" si="57"/>
        <v>50.13</v>
      </c>
      <c r="K244" s="280">
        <v>35.09</v>
      </c>
      <c r="L244" s="280">
        <v>15.04</v>
      </c>
      <c r="M244" s="275" t="s">
        <v>1673</v>
      </c>
      <c r="N244" s="275" t="s">
        <v>1678</v>
      </c>
      <c r="O244" s="87"/>
      <c r="P244" s="275" t="s">
        <v>726</v>
      </c>
      <c r="Q244" s="87" t="s">
        <v>1679</v>
      </c>
      <c r="R244" s="87"/>
    </row>
    <row r="245" s="236" customFormat="1" ht="48" spans="1:18">
      <c r="A245" s="88">
        <v>6</v>
      </c>
      <c r="B245" s="275" t="s">
        <v>1680</v>
      </c>
      <c r="C245" s="275" t="s">
        <v>545</v>
      </c>
      <c r="D245" s="305" t="s">
        <v>721</v>
      </c>
      <c r="E245" s="305" t="s">
        <v>722</v>
      </c>
      <c r="F245" s="279" t="s">
        <v>1681</v>
      </c>
      <c r="G245" s="280">
        <v>32.8</v>
      </c>
      <c r="H245" s="409"/>
      <c r="I245" s="409"/>
      <c r="J245" s="280">
        <f t="shared" si="57"/>
        <v>32.8</v>
      </c>
      <c r="K245" s="280">
        <v>22.96</v>
      </c>
      <c r="L245" s="280">
        <v>9.84</v>
      </c>
      <c r="M245" s="275" t="s">
        <v>1682</v>
      </c>
      <c r="N245" s="275" t="s">
        <v>1683</v>
      </c>
      <c r="O245" s="87"/>
      <c r="P245" s="275" t="s">
        <v>726</v>
      </c>
      <c r="Q245" s="87" t="s">
        <v>1684</v>
      </c>
      <c r="R245" s="87"/>
    </row>
    <row r="246" s="236" customFormat="1" ht="12" spans="1:18">
      <c r="A246" s="285" t="s">
        <v>33</v>
      </c>
      <c r="B246" s="285" t="s">
        <v>553</v>
      </c>
      <c r="C246" s="88"/>
      <c r="D246" s="279"/>
      <c r="E246" s="279"/>
      <c r="F246" s="279"/>
      <c r="G246" s="279"/>
      <c r="H246" s="279"/>
      <c r="I246" s="279"/>
      <c r="J246" s="280"/>
      <c r="K246" s="88"/>
      <c r="L246" s="88"/>
      <c r="M246" s="87"/>
      <c r="N246" s="87"/>
      <c r="O246" s="87"/>
      <c r="P246" s="87"/>
      <c r="Q246" s="87"/>
      <c r="R246" s="87"/>
    </row>
    <row r="247" s="236" customFormat="1" ht="12" spans="1:18">
      <c r="A247" s="285" t="s">
        <v>38</v>
      </c>
      <c r="B247" s="410" t="s">
        <v>92</v>
      </c>
      <c r="C247" s="304"/>
      <c r="D247" s="279"/>
      <c r="E247" s="279"/>
      <c r="F247" s="279"/>
      <c r="G247" s="279"/>
      <c r="H247" s="279"/>
      <c r="I247" s="279"/>
      <c r="J247" s="280"/>
      <c r="K247" s="88"/>
      <c r="L247" s="88"/>
      <c r="M247" s="87"/>
      <c r="N247" s="87"/>
      <c r="O247" s="87"/>
      <c r="P247" s="87"/>
      <c r="Q247" s="87"/>
      <c r="R247" s="87"/>
    </row>
    <row r="248" s="236" customFormat="1" ht="24" spans="1:17">
      <c r="A248" s="87">
        <v>1</v>
      </c>
      <c r="B248" s="87" t="s">
        <v>729</v>
      </c>
      <c r="C248" s="87" t="s">
        <v>555</v>
      </c>
      <c r="D248" s="87" t="s">
        <v>572</v>
      </c>
      <c r="E248" s="87"/>
      <c r="F248" s="87"/>
      <c r="G248" s="87">
        <v>15</v>
      </c>
      <c r="H248" s="87"/>
      <c r="I248" s="87"/>
      <c r="J248" s="87">
        <v>15</v>
      </c>
      <c r="K248" s="87">
        <v>11</v>
      </c>
      <c r="L248" s="87">
        <v>4</v>
      </c>
      <c r="M248" s="87" t="s">
        <v>573</v>
      </c>
      <c r="N248" s="87" t="s">
        <v>574</v>
      </c>
      <c r="O248" s="291">
        <v>44531</v>
      </c>
      <c r="P248" s="87" t="s">
        <v>87</v>
      </c>
      <c r="Q248" s="87"/>
    </row>
    <row r="249" s="238" customFormat="1" ht="48" spans="1:18">
      <c r="A249" s="271">
        <v>6</v>
      </c>
      <c r="B249" s="89" t="s">
        <v>2099</v>
      </c>
      <c r="C249" s="272" t="s">
        <v>545</v>
      </c>
      <c r="D249" s="90" t="s">
        <v>731</v>
      </c>
      <c r="E249" s="90"/>
      <c r="F249" s="273" t="s">
        <v>582</v>
      </c>
      <c r="G249" s="276">
        <v>15</v>
      </c>
      <c r="H249" s="276">
        <v>0</v>
      </c>
      <c r="I249" s="276">
        <v>0</v>
      </c>
      <c r="J249" s="276">
        <v>15</v>
      </c>
      <c r="K249" s="267">
        <v>15</v>
      </c>
      <c r="L249" s="267">
        <v>0</v>
      </c>
      <c r="M249" s="87" t="s">
        <v>732</v>
      </c>
      <c r="N249" s="87" t="s">
        <v>922</v>
      </c>
      <c r="O249" s="87"/>
      <c r="P249" s="87" t="s">
        <v>1685</v>
      </c>
      <c r="Q249" s="301" t="s">
        <v>1024</v>
      </c>
      <c r="R249" s="87"/>
    </row>
    <row r="250" s="237" customFormat="1" ht="66" customHeight="1" spans="1:17">
      <c r="A250" s="87">
        <v>2</v>
      </c>
      <c r="B250" s="87" t="s">
        <v>733</v>
      </c>
      <c r="C250" s="87" t="s">
        <v>577</v>
      </c>
      <c r="D250" s="87"/>
      <c r="E250" s="87"/>
      <c r="F250" s="87"/>
      <c r="G250" s="87">
        <v>60</v>
      </c>
      <c r="H250" s="87"/>
      <c r="I250" s="87"/>
      <c r="J250" s="87">
        <f>K250</f>
        <v>60</v>
      </c>
      <c r="K250" s="87">
        <v>60</v>
      </c>
      <c r="L250" s="87"/>
      <c r="M250" s="87" t="s">
        <v>2079</v>
      </c>
      <c r="N250" s="87" t="s">
        <v>579</v>
      </c>
      <c r="O250" s="291">
        <v>44531</v>
      </c>
      <c r="P250" s="87" t="s">
        <v>87</v>
      </c>
      <c r="Q250" s="87"/>
    </row>
    <row r="251" s="255" customFormat="1" ht="72" spans="1:18">
      <c r="A251" s="88">
        <v>1</v>
      </c>
      <c r="B251" s="304" t="s">
        <v>1686</v>
      </c>
      <c r="C251" s="304" t="s">
        <v>545</v>
      </c>
      <c r="D251" s="279" t="s">
        <v>1658</v>
      </c>
      <c r="E251" s="279" t="s">
        <v>1687</v>
      </c>
      <c r="F251" s="279" t="s">
        <v>1688</v>
      </c>
      <c r="G251" s="279">
        <v>216.16</v>
      </c>
      <c r="H251" s="279"/>
      <c r="I251" s="279"/>
      <c r="J251" s="280">
        <v>216.16</v>
      </c>
      <c r="K251" s="88">
        <v>151.31</v>
      </c>
      <c r="L251" s="88">
        <v>64.85</v>
      </c>
      <c r="M251" s="87" t="s">
        <v>1689</v>
      </c>
      <c r="N251" s="87" t="s">
        <v>1690</v>
      </c>
      <c r="O251" s="87"/>
      <c r="P251" s="87" t="s">
        <v>87</v>
      </c>
      <c r="Q251" s="87" t="s">
        <v>1691</v>
      </c>
      <c r="R251" s="87"/>
    </row>
    <row r="252" s="256" customFormat="1" ht="12" spans="1:17">
      <c r="A252" s="36"/>
      <c r="B252" s="36" t="s">
        <v>88</v>
      </c>
      <c r="C252" s="36"/>
      <c r="D252" s="36" t="e">
        <f>#REF!</f>
        <v>#REF!</v>
      </c>
      <c r="E252" s="36"/>
      <c r="F252" s="36"/>
      <c r="G252" s="96"/>
      <c r="H252" s="96">
        <f>H303+H308+H306</f>
        <v>0</v>
      </c>
      <c r="I252" s="96"/>
      <c r="J252" s="96"/>
      <c r="K252" s="96"/>
      <c r="L252" s="96"/>
      <c r="M252" s="423"/>
      <c r="N252" s="36"/>
      <c r="O252" s="424"/>
      <c r="P252" s="36"/>
      <c r="Q252" s="428"/>
    </row>
    <row r="253" s="257" customFormat="1" ht="12" spans="1:18">
      <c r="A253" s="35"/>
      <c r="B253" s="35" t="s">
        <v>13</v>
      </c>
      <c r="C253" s="35"/>
      <c r="D253" s="35"/>
      <c r="E253" s="35"/>
      <c r="F253" s="264"/>
      <c r="G253" s="97">
        <f t="shared" ref="G253:L253" si="58">G254+G265+G281</f>
        <v>39225.24</v>
      </c>
      <c r="H253" s="97">
        <f t="shared" si="58"/>
        <v>3577</v>
      </c>
      <c r="I253" s="97">
        <f t="shared" si="58"/>
        <v>2458</v>
      </c>
      <c r="J253" s="97">
        <f t="shared" si="58"/>
        <v>12815.63</v>
      </c>
      <c r="K253" s="97">
        <f t="shared" si="58"/>
        <v>10527.876</v>
      </c>
      <c r="L253" s="97">
        <f t="shared" si="58"/>
        <v>2287.754</v>
      </c>
      <c r="M253" s="35"/>
      <c r="N253" s="35"/>
      <c r="O253" s="264"/>
      <c r="P253" s="35"/>
      <c r="Q253" s="35"/>
      <c r="R253" s="35"/>
    </row>
    <row r="254" s="258" customFormat="1" ht="12" spans="1:18">
      <c r="A254" s="285" t="s">
        <v>16</v>
      </c>
      <c r="B254" s="372" t="s">
        <v>49</v>
      </c>
      <c r="C254" s="372"/>
      <c r="D254" s="373"/>
      <c r="E254" s="373"/>
      <c r="F254" s="373"/>
      <c r="G254" s="97">
        <f t="shared" ref="G254:L254" si="59">SUM(G255:G264)</f>
        <v>33203.7</v>
      </c>
      <c r="H254" s="97">
        <f t="shared" si="59"/>
        <v>3577</v>
      </c>
      <c r="I254" s="97">
        <f t="shared" si="59"/>
        <v>1664</v>
      </c>
      <c r="J254" s="97">
        <f t="shared" si="59"/>
        <v>7575.09</v>
      </c>
      <c r="K254" s="97">
        <f t="shared" si="59"/>
        <v>6198</v>
      </c>
      <c r="L254" s="97">
        <f t="shared" si="59"/>
        <v>1377.09</v>
      </c>
      <c r="M254" s="36"/>
      <c r="N254" s="36"/>
      <c r="O254" s="36"/>
      <c r="P254" s="36"/>
      <c r="Q254" s="36"/>
      <c r="R254" s="36"/>
    </row>
    <row r="255" s="236" customFormat="1" ht="60" spans="1:18">
      <c r="A255" s="411">
        <v>1</v>
      </c>
      <c r="B255" s="412" t="s">
        <v>734</v>
      </c>
      <c r="C255" s="411" t="s">
        <v>545</v>
      </c>
      <c r="D255" s="411" t="s">
        <v>735</v>
      </c>
      <c r="E255" s="411"/>
      <c r="F255" s="411" t="s">
        <v>736</v>
      </c>
      <c r="G255" s="274">
        <v>2829.22</v>
      </c>
      <c r="H255" s="274">
        <v>1004</v>
      </c>
      <c r="I255" s="274">
        <v>477</v>
      </c>
      <c r="J255" s="274">
        <v>1348.22</v>
      </c>
      <c r="K255" s="274">
        <v>943</v>
      </c>
      <c r="L255" s="274">
        <v>405.22</v>
      </c>
      <c r="M255" s="412" t="s">
        <v>737</v>
      </c>
      <c r="N255" s="425" t="s">
        <v>738</v>
      </c>
      <c r="O255" s="411">
        <v>2022.12</v>
      </c>
      <c r="P255" s="425" t="s">
        <v>373</v>
      </c>
      <c r="Q255" s="429" t="s">
        <v>1693</v>
      </c>
      <c r="R255" s="429"/>
    </row>
    <row r="256" s="236" customFormat="1" ht="84" spans="1:18">
      <c r="A256" s="411">
        <v>2</v>
      </c>
      <c r="B256" s="412" t="s">
        <v>741</v>
      </c>
      <c r="C256" s="411" t="s">
        <v>742</v>
      </c>
      <c r="D256" s="411" t="s">
        <v>743</v>
      </c>
      <c r="E256" s="411"/>
      <c r="F256" s="411" t="s">
        <v>744</v>
      </c>
      <c r="G256" s="274">
        <v>3711.16</v>
      </c>
      <c r="H256" s="274">
        <v>1533</v>
      </c>
      <c r="I256" s="274">
        <v>698</v>
      </c>
      <c r="J256" s="274">
        <v>1480.16</v>
      </c>
      <c r="K256" s="274">
        <v>1036</v>
      </c>
      <c r="L256" s="274">
        <v>444.16</v>
      </c>
      <c r="M256" s="412" t="s">
        <v>745</v>
      </c>
      <c r="N256" s="425" t="s">
        <v>746</v>
      </c>
      <c r="O256" s="411">
        <v>2022.12</v>
      </c>
      <c r="P256" s="425" t="s">
        <v>373</v>
      </c>
      <c r="Q256" s="429" t="s">
        <v>1694</v>
      </c>
      <c r="R256" s="429"/>
    </row>
    <row r="257" s="236" customFormat="1" ht="60" spans="1:18">
      <c r="A257" s="411">
        <v>3</v>
      </c>
      <c r="B257" s="430" t="s">
        <v>1695</v>
      </c>
      <c r="C257" s="431" t="s">
        <v>545</v>
      </c>
      <c r="D257" s="431" t="s">
        <v>1696</v>
      </c>
      <c r="E257" s="431"/>
      <c r="F257" s="432" t="s">
        <v>1697</v>
      </c>
      <c r="G257" s="274">
        <v>24916.61</v>
      </c>
      <c r="H257" s="274">
        <v>1040</v>
      </c>
      <c r="I257" s="274">
        <v>489</v>
      </c>
      <c r="J257" s="274">
        <v>3000</v>
      </c>
      <c r="K257" s="274">
        <v>3000</v>
      </c>
      <c r="L257" s="274">
        <v>0</v>
      </c>
      <c r="M257" s="430" t="s">
        <v>1698</v>
      </c>
      <c r="N257" s="429" t="s">
        <v>1699</v>
      </c>
      <c r="O257" s="431">
        <v>2023.12</v>
      </c>
      <c r="P257" s="429" t="s">
        <v>373</v>
      </c>
      <c r="Q257" s="429" t="s">
        <v>1700</v>
      </c>
      <c r="R257" s="429"/>
    </row>
    <row r="258" s="236" customFormat="1" ht="72" spans="1:18">
      <c r="A258" s="411">
        <v>4</v>
      </c>
      <c r="B258" s="412" t="s">
        <v>359</v>
      </c>
      <c r="C258" s="411" t="s">
        <v>545</v>
      </c>
      <c r="D258" s="411" t="s">
        <v>749</v>
      </c>
      <c r="E258" s="411" t="s">
        <v>750</v>
      </c>
      <c r="F258" s="411" t="s">
        <v>751</v>
      </c>
      <c r="G258" s="274">
        <v>372.77</v>
      </c>
      <c r="H258" s="274">
        <v>0</v>
      </c>
      <c r="I258" s="274">
        <v>0</v>
      </c>
      <c r="J258" s="274">
        <v>372.77</v>
      </c>
      <c r="K258" s="274">
        <v>260</v>
      </c>
      <c r="L258" s="274">
        <v>112.77</v>
      </c>
      <c r="M258" s="412" t="s">
        <v>752</v>
      </c>
      <c r="N258" s="425" t="s">
        <v>753</v>
      </c>
      <c r="O258" s="411"/>
      <c r="P258" s="425" t="s">
        <v>373</v>
      </c>
      <c r="Q258" s="429" t="s">
        <v>1701</v>
      </c>
      <c r="R258" s="429"/>
    </row>
    <row r="259" s="236" customFormat="1" ht="72" spans="1:18">
      <c r="A259" s="411">
        <v>5</v>
      </c>
      <c r="B259" s="412" t="s">
        <v>360</v>
      </c>
      <c r="C259" s="411" t="s">
        <v>545</v>
      </c>
      <c r="D259" s="411" t="s">
        <v>1702</v>
      </c>
      <c r="E259" s="411" t="s">
        <v>1703</v>
      </c>
      <c r="F259" s="411" t="s">
        <v>1704</v>
      </c>
      <c r="G259" s="274">
        <v>423.79</v>
      </c>
      <c r="H259" s="274">
        <v>0</v>
      </c>
      <c r="I259" s="274">
        <v>0</v>
      </c>
      <c r="J259" s="274">
        <v>423.79</v>
      </c>
      <c r="K259" s="274">
        <v>296</v>
      </c>
      <c r="L259" s="274">
        <v>127.79</v>
      </c>
      <c r="M259" s="412" t="s">
        <v>1705</v>
      </c>
      <c r="N259" s="425" t="s">
        <v>1706</v>
      </c>
      <c r="O259" s="411"/>
      <c r="P259" s="425" t="s">
        <v>373</v>
      </c>
      <c r="Q259" s="429" t="s">
        <v>1707</v>
      </c>
      <c r="R259" s="429"/>
    </row>
    <row r="260" s="236" customFormat="1" ht="36" spans="1:18">
      <c r="A260" s="411">
        <v>6</v>
      </c>
      <c r="B260" s="412" t="s">
        <v>756</v>
      </c>
      <c r="C260" s="411" t="s">
        <v>545</v>
      </c>
      <c r="D260" s="411" t="s">
        <v>757</v>
      </c>
      <c r="E260" s="411" t="s">
        <v>758</v>
      </c>
      <c r="F260" s="411" t="s">
        <v>759</v>
      </c>
      <c r="G260" s="274">
        <v>304.05</v>
      </c>
      <c r="H260" s="274">
        <v>0</v>
      </c>
      <c r="I260" s="274">
        <v>0</v>
      </c>
      <c r="J260" s="274">
        <v>304.05</v>
      </c>
      <c r="K260" s="274">
        <v>212</v>
      </c>
      <c r="L260" s="274">
        <v>92.05</v>
      </c>
      <c r="M260" s="412" t="s">
        <v>1708</v>
      </c>
      <c r="N260" s="425" t="s">
        <v>761</v>
      </c>
      <c r="O260" s="411">
        <v>2022.06</v>
      </c>
      <c r="P260" s="425" t="s">
        <v>373</v>
      </c>
      <c r="Q260" s="429" t="s">
        <v>1709</v>
      </c>
      <c r="R260" s="429"/>
    </row>
    <row r="261" s="236" customFormat="1" ht="36" spans="1:18">
      <c r="A261" s="411">
        <v>7</v>
      </c>
      <c r="B261" s="430" t="s">
        <v>1710</v>
      </c>
      <c r="C261" s="431" t="s">
        <v>1711</v>
      </c>
      <c r="D261" s="431" t="s">
        <v>771</v>
      </c>
      <c r="E261" s="431" t="s">
        <v>1712</v>
      </c>
      <c r="F261" s="432" t="s">
        <v>2100</v>
      </c>
      <c r="G261" s="274">
        <v>161.92</v>
      </c>
      <c r="H261" s="274">
        <v>0</v>
      </c>
      <c r="I261" s="274">
        <v>0</v>
      </c>
      <c r="J261" s="274">
        <v>161.92</v>
      </c>
      <c r="K261" s="274">
        <v>113</v>
      </c>
      <c r="L261" s="274">
        <v>48.92</v>
      </c>
      <c r="M261" s="430" t="s">
        <v>1714</v>
      </c>
      <c r="N261" s="429" t="s">
        <v>1715</v>
      </c>
      <c r="O261" s="431">
        <v>2022.06</v>
      </c>
      <c r="P261" s="429" t="s">
        <v>373</v>
      </c>
      <c r="Q261" s="429" t="s">
        <v>1716</v>
      </c>
      <c r="R261" s="429"/>
    </row>
    <row r="262" s="236" customFormat="1" ht="36" spans="1:18">
      <c r="A262" s="411">
        <v>8</v>
      </c>
      <c r="B262" s="430" t="s">
        <v>2101</v>
      </c>
      <c r="C262" s="431" t="s">
        <v>1711</v>
      </c>
      <c r="D262" s="431" t="s">
        <v>1718</v>
      </c>
      <c r="E262" s="431" t="s">
        <v>1719</v>
      </c>
      <c r="F262" s="429" t="s">
        <v>2102</v>
      </c>
      <c r="G262" s="274">
        <v>159.59</v>
      </c>
      <c r="H262" s="274">
        <v>0</v>
      </c>
      <c r="I262" s="274">
        <v>0</v>
      </c>
      <c r="J262" s="274">
        <v>159.59</v>
      </c>
      <c r="K262" s="274">
        <v>111</v>
      </c>
      <c r="L262" s="274">
        <v>48.59</v>
      </c>
      <c r="M262" s="430" t="s">
        <v>1721</v>
      </c>
      <c r="N262" s="429" t="s">
        <v>1722</v>
      </c>
      <c r="O262" s="431">
        <v>2022.06</v>
      </c>
      <c r="P262" s="429" t="s">
        <v>373</v>
      </c>
      <c r="Q262" s="429" t="s">
        <v>1723</v>
      </c>
      <c r="R262" s="429"/>
    </row>
    <row r="263" s="236" customFormat="1" ht="36" spans="1:18">
      <c r="A263" s="411">
        <v>9</v>
      </c>
      <c r="B263" s="430" t="s">
        <v>1724</v>
      </c>
      <c r="C263" s="431" t="s">
        <v>1711</v>
      </c>
      <c r="D263" s="431" t="s">
        <v>1725</v>
      </c>
      <c r="E263" s="431" t="s">
        <v>1726</v>
      </c>
      <c r="F263" s="429" t="s">
        <v>1727</v>
      </c>
      <c r="G263" s="274">
        <v>34.59</v>
      </c>
      <c r="H263" s="274">
        <v>0</v>
      </c>
      <c r="I263" s="274">
        <v>0</v>
      </c>
      <c r="J263" s="274">
        <v>34.59</v>
      </c>
      <c r="K263" s="274">
        <v>24</v>
      </c>
      <c r="L263" s="274">
        <v>10.59</v>
      </c>
      <c r="M263" s="430" t="s">
        <v>1728</v>
      </c>
      <c r="N263" s="429" t="s">
        <v>1729</v>
      </c>
      <c r="O263" s="431">
        <v>2022.06</v>
      </c>
      <c r="P263" s="429" t="s">
        <v>373</v>
      </c>
      <c r="Q263" s="429" t="s">
        <v>1730</v>
      </c>
      <c r="R263" s="429"/>
    </row>
    <row r="264" s="236" customFormat="1" ht="60" spans="1:18">
      <c r="A264" s="411">
        <v>10</v>
      </c>
      <c r="B264" s="430" t="s">
        <v>372</v>
      </c>
      <c r="C264" s="431" t="s">
        <v>1711</v>
      </c>
      <c r="D264" s="431" t="s">
        <v>1731</v>
      </c>
      <c r="E264" s="431" t="s">
        <v>1732</v>
      </c>
      <c r="F264" s="429" t="s">
        <v>1733</v>
      </c>
      <c r="G264" s="274">
        <v>290</v>
      </c>
      <c r="H264" s="274">
        <v>0</v>
      </c>
      <c r="I264" s="274">
        <v>0</v>
      </c>
      <c r="J264" s="274">
        <v>290</v>
      </c>
      <c r="K264" s="274">
        <v>203</v>
      </c>
      <c r="L264" s="274">
        <f t="shared" ref="L264:L270" si="60">J264-K264</f>
        <v>87</v>
      </c>
      <c r="M264" s="430" t="s">
        <v>1734</v>
      </c>
      <c r="N264" s="429" t="s">
        <v>1735</v>
      </c>
      <c r="O264" s="431"/>
      <c r="P264" s="429" t="s">
        <v>373</v>
      </c>
      <c r="Q264" s="429" t="s">
        <v>1736</v>
      </c>
      <c r="R264" s="429"/>
    </row>
    <row r="265" s="258" customFormat="1" ht="12" spans="1:18">
      <c r="A265" s="285" t="s">
        <v>33</v>
      </c>
      <c r="B265" s="433" t="s">
        <v>553</v>
      </c>
      <c r="C265" s="372"/>
      <c r="D265" s="373"/>
      <c r="E265" s="373"/>
      <c r="F265" s="373"/>
      <c r="G265" s="97">
        <f t="shared" ref="G265:L265" si="61">SUM(G266:G280)</f>
        <v>1879.35</v>
      </c>
      <c r="H265" s="97">
        <f t="shared" si="61"/>
        <v>0</v>
      </c>
      <c r="I265" s="97">
        <f t="shared" si="61"/>
        <v>0</v>
      </c>
      <c r="J265" s="97">
        <f t="shared" si="61"/>
        <v>1879.35</v>
      </c>
      <c r="K265" s="97">
        <f t="shared" si="61"/>
        <v>1310.246</v>
      </c>
      <c r="L265" s="97">
        <f t="shared" si="61"/>
        <v>569.104</v>
      </c>
      <c r="M265" s="423"/>
      <c r="N265" s="36"/>
      <c r="O265" s="36"/>
      <c r="P265" s="36"/>
      <c r="Q265" s="36"/>
      <c r="R265" s="36"/>
    </row>
    <row r="266" s="236" customFormat="1" ht="36" spans="1:18">
      <c r="A266" s="411">
        <v>1</v>
      </c>
      <c r="B266" s="434" t="s">
        <v>764</v>
      </c>
      <c r="C266" s="431" t="s">
        <v>765</v>
      </c>
      <c r="D266" s="435" t="s">
        <v>757</v>
      </c>
      <c r="E266" s="431"/>
      <c r="F266" s="429" t="s">
        <v>766</v>
      </c>
      <c r="G266" s="274">
        <v>53.85</v>
      </c>
      <c r="H266" s="274">
        <v>0</v>
      </c>
      <c r="I266" s="274">
        <v>0</v>
      </c>
      <c r="J266" s="274">
        <v>53.85</v>
      </c>
      <c r="K266" s="274">
        <v>37</v>
      </c>
      <c r="L266" s="274">
        <f t="shared" si="60"/>
        <v>16.85</v>
      </c>
      <c r="M266" s="430" t="s">
        <v>767</v>
      </c>
      <c r="N266" s="445" t="s">
        <v>768</v>
      </c>
      <c r="O266" s="431">
        <v>2022.06</v>
      </c>
      <c r="P266" s="429" t="s">
        <v>373</v>
      </c>
      <c r="Q266" s="431" t="s">
        <v>1737</v>
      </c>
      <c r="R266" s="461"/>
    </row>
    <row r="267" s="236" customFormat="1" ht="36" spans="1:18">
      <c r="A267" s="411">
        <v>2</v>
      </c>
      <c r="B267" s="350" t="s">
        <v>1738</v>
      </c>
      <c r="C267" s="431" t="s">
        <v>555</v>
      </c>
      <c r="D267" s="90" t="s">
        <v>1739</v>
      </c>
      <c r="E267" s="90" t="s">
        <v>1740</v>
      </c>
      <c r="F267" s="90" t="s">
        <v>1741</v>
      </c>
      <c r="G267" s="274">
        <v>9.44</v>
      </c>
      <c r="H267" s="274">
        <v>0</v>
      </c>
      <c r="I267" s="274">
        <v>0</v>
      </c>
      <c r="J267" s="274">
        <v>9.44</v>
      </c>
      <c r="K267" s="274">
        <v>6.608</v>
      </c>
      <c r="L267" s="274">
        <v>2.832</v>
      </c>
      <c r="M267" s="430" t="s">
        <v>1742</v>
      </c>
      <c r="N267" s="429" t="s">
        <v>1743</v>
      </c>
      <c r="O267" s="429"/>
      <c r="P267" s="429" t="s">
        <v>373</v>
      </c>
      <c r="Q267" s="429" t="s">
        <v>1744</v>
      </c>
      <c r="R267" s="429"/>
    </row>
    <row r="268" s="236" customFormat="1" ht="36" spans="1:18">
      <c r="A268" s="411">
        <v>3</v>
      </c>
      <c r="B268" s="350" t="s">
        <v>1745</v>
      </c>
      <c r="C268" s="431" t="s">
        <v>555</v>
      </c>
      <c r="D268" s="90" t="s">
        <v>1739</v>
      </c>
      <c r="E268" s="90" t="s">
        <v>1740</v>
      </c>
      <c r="F268" s="90" t="s">
        <v>1741</v>
      </c>
      <c r="G268" s="274">
        <v>27.34</v>
      </c>
      <c r="H268" s="274">
        <v>0</v>
      </c>
      <c r="I268" s="274">
        <v>0</v>
      </c>
      <c r="J268" s="274">
        <v>27.34</v>
      </c>
      <c r="K268" s="274">
        <v>19.138</v>
      </c>
      <c r="L268" s="274">
        <v>8.202</v>
      </c>
      <c r="M268" s="430" t="s">
        <v>1746</v>
      </c>
      <c r="N268" s="429" t="s">
        <v>1747</v>
      </c>
      <c r="O268" s="429"/>
      <c r="P268" s="429" t="s">
        <v>373</v>
      </c>
      <c r="Q268" s="429" t="s">
        <v>1748</v>
      </c>
      <c r="R268" s="429"/>
    </row>
    <row r="269" s="236" customFormat="1" ht="36" spans="1:18">
      <c r="A269" s="411">
        <v>4</v>
      </c>
      <c r="B269" s="434" t="s">
        <v>770</v>
      </c>
      <c r="C269" s="431" t="s">
        <v>555</v>
      </c>
      <c r="D269" s="436" t="s">
        <v>771</v>
      </c>
      <c r="E269" s="431" t="s">
        <v>772</v>
      </c>
      <c r="F269" s="432" t="s">
        <v>773</v>
      </c>
      <c r="G269" s="274">
        <v>46.03</v>
      </c>
      <c r="H269" s="274">
        <v>0</v>
      </c>
      <c r="I269" s="274">
        <v>0</v>
      </c>
      <c r="J269" s="274">
        <v>46.03</v>
      </c>
      <c r="K269" s="274">
        <v>32</v>
      </c>
      <c r="L269" s="274">
        <f t="shared" si="60"/>
        <v>14.03</v>
      </c>
      <c r="M269" s="446" t="s">
        <v>774</v>
      </c>
      <c r="N269" s="447" t="s">
        <v>775</v>
      </c>
      <c r="O269" s="431"/>
      <c r="P269" s="429" t="s">
        <v>373</v>
      </c>
      <c r="Q269" s="429" t="s">
        <v>1749</v>
      </c>
      <c r="R269" s="429"/>
    </row>
    <row r="270" s="236" customFormat="1" ht="36" spans="1:18">
      <c r="A270" s="411">
        <v>5</v>
      </c>
      <c r="B270" s="430" t="s">
        <v>1750</v>
      </c>
      <c r="C270" s="431" t="s">
        <v>765</v>
      </c>
      <c r="D270" s="431" t="s">
        <v>771</v>
      </c>
      <c r="E270" s="431" t="s">
        <v>1751</v>
      </c>
      <c r="F270" s="437" t="s">
        <v>1752</v>
      </c>
      <c r="G270" s="274">
        <v>7.29</v>
      </c>
      <c r="H270" s="274">
        <v>0</v>
      </c>
      <c r="I270" s="274">
        <v>0</v>
      </c>
      <c r="J270" s="274">
        <v>7.29</v>
      </c>
      <c r="K270" s="274">
        <v>5</v>
      </c>
      <c r="L270" s="274">
        <f t="shared" si="60"/>
        <v>2.29</v>
      </c>
      <c r="M270" s="430" t="s">
        <v>1753</v>
      </c>
      <c r="N270" s="445" t="s">
        <v>1754</v>
      </c>
      <c r="O270" s="431"/>
      <c r="P270" s="302" t="s">
        <v>373</v>
      </c>
      <c r="Q270" s="431" t="s">
        <v>1755</v>
      </c>
      <c r="R270" s="431"/>
    </row>
    <row r="271" s="236" customFormat="1" ht="36" spans="1:18">
      <c r="A271" s="411">
        <v>6</v>
      </c>
      <c r="B271" s="430" t="s">
        <v>1756</v>
      </c>
      <c r="C271" s="431" t="s">
        <v>555</v>
      </c>
      <c r="D271" s="431" t="s">
        <v>1757</v>
      </c>
      <c r="E271" s="431" t="s">
        <v>1758</v>
      </c>
      <c r="F271" s="429" t="s">
        <v>1759</v>
      </c>
      <c r="G271" s="274">
        <v>428.93</v>
      </c>
      <c r="H271" s="274">
        <v>0</v>
      </c>
      <c r="I271" s="274">
        <v>0</v>
      </c>
      <c r="J271" s="274">
        <v>428.93</v>
      </c>
      <c r="K271" s="274">
        <v>300</v>
      </c>
      <c r="L271" s="274">
        <v>128.93</v>
      </c>
      <c r="M271" s="430" t="s">
        <v>1760</v>
      </c>
      <c r="N271" s="447" t="s">
        <v>1761</v>
      </c>
      <c r="O271" s="431"/>
      <c r="P271" s="429" t="s">
        <v>373</v>
      </c>
      <c r="Q271" s="429" t="s">
        <v>1762</v>
      </c>
      <c r="R271" s="429"/>
    </row>
    <row r="272" s="236" customFormat="1" ht="48" spans="1:18">
      <c r="A272" s="411">
        <v>7</v>
      </c>
      <c r="B272" s="430" t="s">
        <v>1763</v>
      </c>
      <c r="C272" s="431" t="s">
        <v>555</v>
      </c>
      <c r="D272" s="431" t="s">
        <v>757</v>
      </c>
      <c r="E272" s="431" t="s">
        <v>1764</v>
      </c>
      <c r="F272" s="429" t="s">
        <v>1765</v>
      </c>
      <c r="G272" s="274">
        <v>1040.77</v>
      </c>
      <c r="H272" s="274">
        <v>0</v>
      </c>
      <c r="I272" s="274">
        <v>0</v>
      </c>
      <c r="J272" s="274">
        <v>1040.77</v>
      </c>
      <c r="K272" s="274">
        <v>728</v>
      </c>
      <c r="L272" s="274">
        <f t="shared" ref="L272:L277" si="62">J272-K272</f>
        <v>312.77</v>
      </c>
      <c r="M272" s="430" t="s">
        <v>1766</v>
      </c>
      <c r="N272" s="447" t="s">
        <v>1767</v>
      </c>
      <c r="O272" s="431"/>
      <c r="P272" s="429" t="s">
        <v>373</v>
      </c>
      <c r="Q272" s="429" t="s">
        <v>1768</v>
      </c>
      <c r="R272" s="429"/>
    </row>
    <row r="273" s="236" customFormat="1" ht="36" spans="1:18">
      <c r="A273" s="411">
        <v>8</v>
      </c>
      <c r="B273" s="430" t="s">
        <v>1769</v>
      </c>
      <c r="C273" s="431" t="s">
        <v>555</v>
      </c>
      <c r="D273" s="431" t="s">
        <v>1718</v>
      </c>
      <c r="E273" s="431" t="s">
        <v>1719</v>
      </c>
      <c r="F273" s="429" t="s">
        <v>1759</v>
      </c>
      <c r="G273" s="274">
        <v>16.73</v>
      </c>
      <c r="H273" s="274">
        <v>0</v>
      </c>
      <c r="I273" s="274">
        <v>0</v>
      </c>
      <c r="J273" s="274">
        <v>16.73</v>
      </c>
      <c r="K273" s="274">
        <v>11</v>
      </c>
      <c r="L273" s="274">
        <f t="shared" si="62"/>
        <v>5.73</v>
      </c>
      <c r="M273" s="430" t="s">
        <v>1770</v>
      </c>
      <c r="N273" s="447" t="s">
        <v>1771</v>
      </c>
      <c r="O273" s="431"/>
      <c r="P273" s="429" t="s">
        <v>373</v>
      </c>
      <c r="Q273" s="429" t="s">
        <v>1768</v>
      </c>
      <c r="R273" s="429"/>
    </row>
    <row r="274" s="236" customFormat="1" ht="36" spans="1:18">
      <c r="A274" s="411">
        <v>9</v>
      </c>
      <c r="B274" s="438" t="s">
        <v>1772</v>
      </c>
      <c r="C274" s="431" t="s">
        <v>555</v>
      </c>
      <c r="D274" s="436" t="s">
        <v>771</v>
      </c>
      <c r="E274" s="431" t="s">
        <v>1773</v>
      </c>
      <c r="F274" s="432" t="s">
        <v>1752</v>
      </c>
      <c r="G274" s="274">
        <v>99.89</v>
      </c>
      <c r="H274" s="274">
        <v>0</v>
      </c>
      <c r="I274" s="274">
        <v>0</v>
      </c>
      <c r="J274" s="274">
        <v>99.89</v>
      </c>
      <c r="K274" s="274">
        <v>69</v>
      </c>
      <c r="L274" s="274">
        <v>30.89</v>
      </c>
      <c r="M274" s="446" t="s">
        <v>2103</v>
      </c>
      <c r="N274" s="447" t="s">
        <v>1775</v>
      </c>
      <c r="O274" s="431">
        <v>2022.06</v>
      </c>
      <c r="P274" s="429" t="s">
        <v>373</v>
      </c>
      <c r="Q274" s="429" t="s">
        <v>1776</v>
      </c>
      <c r="R274" s="429"/>
    </row>
    <row r="275" s="236" customFormat="1" ht="72" spans="1:18">
      <c r="A275" s="411">
        <v>10</v>
      </c>
      <c r="B275" s="438" t="s">
        <v>1777</v>
      </c>
      <c r="C275" s="431" t="s">
        <v>555</v>
      </c>
      <c r="D275" s="436" t="s">
        <v>1778</v>
      </c>
      <c r="E275" s="431" t="s">
        <v>1779</v>
      </c>
      <c r="F275" s="432" t="s">
        <v>2104</v>
      </c>
      <c r="G275" s="274">
        <v>34.98</v>
      </c>
      <c r="H275" s="274">
        <v>0</v>
      </c>
      <c r="I275" s="274">
        <v>0</v>
      </c>
      <c r="J275" s="274">
        <v>34.98</v>
      </c>
      <c r="K275" s="274">
        <v>24</v>
      </c>
      <c r="L275" s="274">
        <v>10.98</v>
      </c>
      <c r="M275" s="446" t="s">
        <v>1781</v>
      </c>
      <c r="N275" s="447" t="s">
        <v>1782</v>
      </c>
      <c r="O275" s="431">
        <v>2022.06</v>
      </c>
      <c r="P275" s="429" t="s">
        <v>373</v>
      </c>
      <c r="Q275" s="429" t="s">
        <v>1783</v>
      </c>
      <c r="R275" s="429"/>
    </row>
    <row r="276" s="236" customFormat="1" ht="36" spans="1:18">
      <c r="A276" s="411">
        <v>11</v>
      </c>
      <c r="B276" s="434" t="s">
        <v>1784</v>
      </c>
      <c r="C276" s="431" t="s">
        <v>555</v>
      </c>
      <c r="D276" s="436" t="s">
        <v>749</v>
      </c>
      <c r="E276" s="431" t="s">
        <v>1785</v>
      </c>
      <c r="F276" s="432" t="s">
        <v>1786</v>
      </c>
      <c r="G276" s="274">
        <v>16.91</v>
      </c>
      <c r="H276" s="274">
        <v>0</v>
      </c>
      <c r="I276" s="274">
        <v>0</v>
      </c>
      <c r="J276" s="274">
        <v>16.91</v>
      </c>
      <c r="K276" s="274">
        <v>11</v>
      </c>
      <c r="L276" s="274">
        <f t="shared" si="62"/>
        <v>5.91</v>
      </c>
      <c r="M276" s="446" t="s">
        <v>1787</v>
      </c>
      <c r="N276" s="447" t="s">
        <v>1761</v>
      </c>
      <c r="O276" s="431"/>
      <c r="P276" s="429" t="s">
        <v>373</v>
      </c>
      <c r="Q276" s="429" t="s">
        <v>1788</v>
      </c>
      <c r="R276" s="429"/>
    </row>
    <row r="277" s="236" customFormat="1" ht="36" spans="1:18">
      <c r="A277" s="411">
        <v>12</v>
      </c>
      <c r="B277" s="434" t="s">
        <v>1789</v>
      </c>
      <c r="C277" s="431" t="s">
        <v>555</v>
      </c>
      <c r="D277" s="436" t="s">
        <v>757</v>
      </c>
      <c r="E277" s="431" t="s">
        <v>1790</v>
      </c>
      <c r="F277" s="432" t="s">
        <v>1791</v>
      </c>
      <c r="G277" s="274">
        <v>22.19</v>
      </c>
      <c r="H277" s="274">
        <v>0</v>
      </c>
      <c r="I277" s="274">
        <v>0</v>
      </c>
      <c r="J277" s="274">
        <v>22.19</v>
      </c>
      <c r="K277" s="274">
        <v>15</v>
      </c>
      <c r="L277" s="274">
        <f t="shared" si="62"/>
        <v>7.19</v>
      </c>
      <c r="M277" s="446" t="s">
        <v>1792</v>
      </c>
      <c r="N277" s="447" t="s">
        <v>1793</v>
      </c>
      <c r="O277" s="431"/>
      <c r="P277" s="429" t="s">
        <v>373</v>
      </c>
      <c r="Q277" s="429" t="s">
        <v>1794</v>
      </c>
      <c r="R277" s="429"/>
    </row>
    <row r="278" s="236" customFormat="1" ht="24" spans="1:18">
      <c r="A278" s="411">
        <v>13</v>
      </c>
      <c r="B278" s="350" t="s">
        <v>1795</v>
      </c>
      <c r="C278" s="431" t="s">
        <v>555</v>
      </c>
      <c r="D278" s="431" t="s">
        <v>1702</v>
      </c>
      <c r="E278" s="90" t="s">
        <v>1796</v>
      </c>
      <c r="F278" s="90" t="s">
        <v>1741</v>
      </c>
      <c r="G278" s="274">
        <v>15</v>
      </c>
      <c r="H278" s="274">
        <v>0</v>
      </c>
      <c r="I278" s="274">
        <v>0</v>
      </c>
      <c r="J278" s="274">
        <v>15</v>
      </c>
      <c r="K278" s="274">
        <v>10.5</v>
      </c>
      <c r="L278" s="274">
        <v>4.5</v>
      </c>
      <c r="M278" s="430" t="s">
        <v>1797</v>
      </c>
      <c r="N278" s="429" t="s">
        <v>1798</v>
      </c>
      <c r="O278" s="429"/>
      <c r="P278" s="429" t="s">
        <v>373</v>
      </c>
      <c r="Q278" s="294" t="s">
        <v>1024</v>
      </c>
      <c r="R278" s="429"/>
    </row>
    <row r="279" s="236" customFormat="1" ht="24" spans="1:18">
      <c r="A279" s="411">
        <v>14</v>
      </c>
      <c r="B279" s="350" t="s">
        <v>1799</v>
      </c>
      <c r="C279" s="431" t="s">
        <v>555</v>
      </c>
      <c r="D279" s="431" t="s">
        <v>1702</v>
      </c>
      <c r="E279" s="90" t="s">
        <v>1800</v>
      </c>
      <c r="F279" s="90" t="s">
        <v>1801</v>
      </c>
      <c r="G279" s="274">
        <v>45</v>
      </c>
      <c r="H279" s="274">
        <v>0</v>
      </c>
      <c r="I279" s="274">
        <v>0</v>
      </c>
      <c r="J279" s="274">
        <v>45</v>
      </c>
      <c r="K279" s="274">
        <v>31.5</v>
      </c>
      <c r="L279" s="274">
        <v>13.5</v>
      </c>
      <c r="M279" s="430" t="s">
        <v>1802</v>
      </c>
      <c r="N279" s="429" t="s">
        <v>1803</v>
      </c>
      <c r="O279" s="429"/>
      <c r="P279" s="429" t="s">
        <v>373</v>
      </c>
      <c r="Q279" s="294" t="s">
        <v>1024</v>
      </c>
      <c r="R279" s="429"/>
    </row>
    <row r="280" s="236" customFormat="1" ht="24" spans="1:18">
      <c r="A280" s="411">
        <v>15</v>
      </c>
      <c r="B280" s="350" t="s">
        <v>1804</v>
      </c>
      <c r="C280" s="431" t="s">
        <v>555</v>
      </c>
      <c r="D280" s="431" t="s">
        <v>1702</v>
      </c>
      <c r="E280" s="90" t="s">
        <v>1805</v>
      </c>
      <c r="F280" s="90" t="s">
        <v>1801</v>
      </c>
      <c r="G280" s="274">
        <v>15</v>
      </c>
      <c r="H280" s="274">
        <v>0</v>
      </c>
      <c r="I280" s="274">
        <v>0</v>
      </c>
      <c r="J280" s="274">
        <v>15</v>
      </c>
      <c r="K280" s="274">
        <v>10.5</v>
      </c>
      <c r="L280" s="274">
        <v>4.5</v>
      </c>
      <c r="M280" s="430" t="s">
        <v>1806</v>
      </c>
      <c r="N280" s="429" t="s">
        <v>1743</v>
      </c>
      <c r="O280" s="429"/>
      <c r="P280" s="429" t="s">
        <v>373</v>
      </c>
      <c r="Q280" s="294" t="s">
        <v>1024</v>
      </c>
      <c r="R280" s="429"/>
    </row>
    <row r="281" s="258" customFormat="1" ht="12" spans="1:18">
      <c r="A281" s="285" t="s">
        <v>38</v>
      </c>
      <c r="B281" s="439" t="s">
        <v>92</v>
      </c>
      <c r="C281" s="375"/>
      <c r="D281" s="373"/>
      <c r="E281" s="373"/>
      <c r="F281" s="373"/>
      <c r="G281" s="97">
        <f t="shared" ref="G281:L281" si="63">SUM(G282:G302)</f>
        <v>4142.19</v>
      </c>
      <c r="H281" s="97">
        <f t="shared" si="63"/>
        <v>0</v>
      </c>
      <c r="I281" s="97">
        <f t="shared" si="63"/>
        <v>794</v>
      </c>
      <c r="J281" s="97">
        <f t="shared" si="63"/>
        <v>3361.19</v>
      </c>
      <c r="K281" s="97">
        <f t="shared" si="63"/>
        <v>3019.63</v>
      </c>
      <c r="L281" s="97">
        <f t="shared" si="63"/>
        <v>341.56</v>
      </c>
      <c r="M281" s="423"/>
      <c r="N281" s="36"/>
      <c r="O281" s="36"/>
      <c r="P281" s="36"/>
      <c r="Q281" s="36"/>
      <c r="R281" s="36"/>
    </row>
    <row r="282" s="236" customFormat="1" ht="36" spans="1:18">
      <c r="A282" s="431">
        <v>1</v>
      </c>
      <c r="B282" s="430" t="s">
        <v>1807</v>
      </c>
      <c r="C282" s="431" t="s">
        <v>1808</v>
      </c>
      <c r="D282" s="431" t="s">
        <v>1702</v>
      </c>
      <c r="E282" s="431" t="s">
        <v>1809</v>
      </c>
      <c r="F282" s="429" t="s">
        <v>1810</v>
      </c>
      <c r="G282" s="274">
        <v>42.6</v>
      </c>
      <c r="H282" s="274">
        <v>0</v>
      </c>
      <c r="I282" s="274">
        <v>0</v>
      </c>
      <c r="J282" s="274">
        <v>42.6</v>
      </c>
      <c r="K282" s="274">
        <v>29</v>
      </c>
      <c r="L282" s="274">
        <v>13.6</v>
      </c>
      <c r="M282" s="430" t="s">
        <v>1811</v>
      </c>
      <c r="N282" s="429" t="s">
        <v>1812</v>
      </c>
      <c r="O282" s="431">
        <v>2022.06</v>
      </c>
      <c r="P282" s="429" t="s">
        <v>373</v>
      </c>
      <c r="Q282" s="429" t="s">
        <v>1813</v>
      </c>
      <c r="R282" s="87"/>
    </row>
    <row r="283" s="236" customFormat="1" ht="24" spans="1:18">
      <c r="A283" s="88">
        <v>2</v>
      </c>
      <c r="B283" s="350" t="s">
        <v>1814</v>
      </c>
      <c r="C283" s="431" t="s">
        <v>1808</v>
      </c>
      <c r="D283" s="90" t="s">
        <v>1815</v>
      </c>
      <c r="E283" s="90" t="s">
        <v>1816</v>
      </c>
      <c r="F283" s="429" t="s">
        <v>1810</v>
      </c>
      <c r="G283" s="274">
        <v>17.5</v>
      </c>
      <c r="H283" s="274">
        <v>0</v>
      </c>
      <c r="I283" s="274">
        <v>0</v>
      </c>
      <c r="J283" s="274">
        <v>17.5</v>
      </c>
      <c r="K283" s="274">
        <v>12</v>
      </c>
      <c r="L283" s="274">
        <v>5.5</v>
      </c>
      <c r="M283" s="292" t="s">
        <v>1817</v>
      </c>
      <c r="N283" s="429" t="s">
        <v>1812</v>
      </c>
      <c r="O283" s="294"/>
      <c r="P283" s="429" t="s">
        <v>373</v>
      </c>
      <c r="Q283" s="429" t="s">
        <v>1736</v>
      </c>
      <c r="R283" s="294"/>
    </row>
    <row r="284" s="236" customFormat="1" ht="36" spans="1:18">
      <c r="A284" s="431">
        <v>3</v>
      </c>
      <c r="B284" s="350" t="s">
        <v>1818</v>
      </c>
      <c r="C284" s="431" t="s">
        <v>1808</v>
      </c>
      <c r="D284" s="90" t="s">
        <v>1778</v>
      </c>
      <c r="E284" s="90" t="s">
        <v>1819</v>
      </c>
      <c r="F284" s="429" t="s">
        <v>1810</v>
      </c>
      <c r="G284" s="274">
        <v>184.71</v>
      </c>
      <c r="H284" s="274">
        <v>0</v>
      </c>
      <c r="I284" s="274">
        <v>0</v>
      </c>
      <c r="J284" s="274">
        <v>184.71</v>
      </c>
      <c r="K284" s="274">
        <v>129</v>
      </c>
      <c r="L284" s="274">
        <f t="shared" ref="L284:L286" si="64">J284-K284</f>
        <v>55.71</v>
      </c>
      <c r="M284" s="292" t="s">
        <v>1820</v>
      </c>
      <c r="N284" s="429" t="s">
        <v>1812</v>
      </c>
      <c r="O284" s="302"/>
      <c r="P284" s="429" t="s">
        <v>373</v>
      </c>
      <c r="Q284" s="302" t="s">
        <v>1821</v>
      </c>
      <c r="R284" s="302"/>
    </row>
    <row r="285" s="236" customFormat="1" ht="36" spans="1:18">
      <c r="A285" s="431">
        <v>4</v>
      </c>
      <c r="B285" s="350" t="s">
        <v>1822</v>
      </c>
      <c r="C285" s="431" t="s">
        <v>1808</v>
      </c>
      <c r="D285" s="90" t="s">
        <v>1823</v>
      </c>
      <c r="E285" s="90"/>
      <c r="F285" s="90"/>
      <c r="G285" s="274">
        <v>126</v>
      </c>
      <c r="H285" s="274">
        <v>0</v>
      </c>
      <c r="I285" s="274">
        <v>0</v>
      </c>
      <c r="J285" s="274">
        <v>126</v>
      </c>
      <c r="K285" s="274">
        <v>88</v>
      </c>
      <c r="L285" s="274">
        <f t="shared" si="64"/>
        <v>38</v>
      </c>
      <c r="M285" s="292" t="s">
        <v>1824</v>
      </c>
      <c r="N285" s="302" t="s">
        <v>1825</v>
      </c>
      <c r="O285" s="302"/>
      <c r="P285" s="429" t="s">
        <v>373</v>
      </c>
      <c r="Q285" s="294" t="s">
        <v>1024</v>
      </c>
      <c r="R285" s="302"/>
    </row>
    <row r="286" s="236" customFormat="1" ht="36" spans="1:18">
      <c r="A286" s="88">
        <v>5</v>
      </c>
      <c r="B286" s="350" t="s">
        <v>1826</v>
      </c>
      <c r="C286" s="431" t="s">
        <v>1808</v>
      </c>
      <c r="D286" s="90" t="s">
        <v>1718</v>
      </c>
      <c r="E286" s="90" t="s">
        <v>1827</v>
      </c>
      <c r="F286" s="90" t="s">
        <v>1810</v>
      </c>
      <c r="G286" s="274">
        <v>61.81</v>
      </c>
      <c r="H286" s="274">
        <v>0</v>
      </c>
      <c r="I286" s="274">
        <v>0</v>
      </c>
      <c r="J286" s="274">
        <v>61.81</v>
      </c>
      <c r="K286" s="274">
        <v>43</v>
      </c>
      <c r="L286" s="274">
        <f t="shared" si="64"/>
        <v>18.81</v>
      </c>
      <c r="M286" s="292" t="s">
        <v>1828</v>
      </c>
      <c r="N286" s="302" t="s">
        <v>1812</v>
      </c>
      <c r="O286" s="302"/>
      <c r="P286" s="429" t="s">
        <v>373</v>
      </c>
      <c r="Q286" s="302" t="s">
        <v>1829</v>
      </c>
      <c r="R286" s="302"/>
    </row>
    <row r="287" s="236" customFormat="1" ht="36" spans="1:18">
      <c r="A287" s="431">
        <v>6</v>
      </c>
      <c r="B287" s="430" t="s">
        <v>1830</v>
      </c>
      <c r="C287" s="431" t="s">
        <v>555</v>
      </c>
      <c r="D287" s="431" t="s">
        <v>1778</v>
      </c>
      <c r="E287" s="431" t="s">
        <v>1831</v>
      </c>
      <c r="F287" s="429" t="s">
        <v>1832</v>
      </c>
      <c r="G287" s="274">
        <v>57.32</v>
      </c>
      <c r="H287" s="274">
        <v>0</v>
      </c>
      <c r="I287" s="274">
        <v>0</v>
      </c>
      <c r="J287" s="274">
        <v>57.32</v>
      </c>
      <c r="K287" s="274">
        <v>40</v>
      </c>
      <c r="L287" s="274">
        <v>17.32</v>
      </c>
      <c r="M287" s="430" t="s">
        <v>1833</v>
      </c>
      <c r="N287" s="429" t="s">
        <v>1834</v>
      </c>
      <c r="O287" s="431">
        <v>2022.06</v>
      </c>
      <c r="P287" s="429" t="s">
        <v>373</v>
      </c>
      <c r="Q287" s="429" t="s">
        <v>1835</v>
      </c>
      <c r="R287" s="87"/>
    </row>
    <row r="288" s="236" customFormat="1" ht="36" spans="1:18">
      <c r="A288" s="431">
        <v>7</v>
      </c>
      <c r="B288" s="430" t="s">
        <v>1836</v>
      </c>
      <c r="C288" s="431" t="s">
        <v>555</v>
      </c>
      <c r="D288" s="431" t="s">
        <v>1837</v>
      </c>
      <c r="E288" s="431" t="s">
        <v>1838</v>
      </c>
      <c r="F288" s="429" t="s">
        <v>1832</v>
      </c>
      <c r="G288" s="274">
        <v>35.21</v>
      </c>
      <c r="H288" s="274">
        <v>0</v>
      </c>
      <c r="I288" s="274">
        <v>0</v>
      </c>
      <c r="J288" s="274">
        <v>35.21</v>
      </c>
      <c r="K288" s="274">
        <v>24</v>
      </c>
      <c r="L288" s="274">
        <v>11.21</v>
      </c>
      <c r="M288" s="430" t="s">
        <v>1839</v>
      </c>
      <c r="N288" s="429" t="s">
        <v>1840</v>
      </c>
      <c r="O288" s="431">
        <v>2022.06</v>
      </c>
      <c r="P288" s="429" t="s">
        <v>373</v>
      </c>
      <c r="Q288" s="429" t="s">
        <v>1841</v>
      </c>
      <c r="R288" s="87"/>
    </row>
    <row r="289" s="236" customFormat="1" ht="36" spans="1:18">
      <c r="A289" s="88">
        <v>8</v>
      </c>
      <c r="B289" s="430" t="s">
        <v>1842</v>
      </c>
      <c r="C289" s="431" t="s">
        <v>555</v>
      </c>
      <c r="D289" s="431" t="s">
        <v>1837</v>
      </c>
      <c r="E289" s="431" t="s">
        <v>1838</v>
      </c>
      <c r="F289" s="429" t="s">
        <v>1832</v>
      </c>
      <c r="G289" s="274">
        <v>30.32</v>
      </c>
      <c r="H289" s="274">
        <v>0</v>
      </c>
      <c r="I289" s="274">
        <v>0</v>
      </c>
      <c r="J289" s="274">
        <v>30.32</v>
      </c>
      <c r="K289" s="274">
        <v>21</v>
      </c>
      <c r="L289" s="274">
        <v>9.32</v>
      </c>
      <c r="M289" s="430" t="s">
        <v>2105</v>
      </c>
      <c r="N289" s="429" t="s">
        <v>1150</v>
      </c>
      <c r="O289" s="431">
        <v>2022.06</v>
      </c>
      <c r="P289" s="429" t="s">
        <v>373</v>
      </c>
      <c r="Q289" s="429" t="s">
        <v>1844</v>
      </c>
      <c r="R289" s="87"/>
    </row>
    <row r="290" s="236" customFormat="1" ht="36" spans="1:18">
      <c r="A290" s="431">
        <v>9</v>
      </c>
      <c r="B290" s="430" t="s">
        <v>1845</v>
      </c>
      <c r="C290" s="431" t="s">
        <v>555</v>
      </c>
      <c r="D290" s="431" t="s">
        <v>749</v>
      </c>
      <c r="E290" s="431" t="s">
        <v>1846</v>
      </c>
      <c r="F290" s="429" t="s">
        <v>1847</v>
      </c>
      <c r="G290" s="274">
        <v>198.14</v>
      </c>
      <c r="H290" s="274">
        <v>0</v>
      </c>
      <c r="I290" s="274">
        <v>0</v>
      </c>
      <c r="J290" s="274">
        <v>198.14</v>
      </c>
      <c r="K290" s="274">
        <v>138</v>
      </c>
      <c r="L290" s="274">
        <v>60.14</v>
      </c>
      <c r="M290" s="430" t="s">
        <v>1848</v>
      </c>
      <c r="N290" s="429" t="s">
        <v>1849</v>
      </c>
      <c r="O290" s="431">
        <v>2022.06</v>
      </c>
      <c r="P290" s="429" t="s">
        <v>373</v>
      </c>
      <c r="Q290" s="429" t="s">
        <v>1850</v>
      </c>
      <c r="R290" s="87"/>
    </row>
    <row r="291" s="236" customFormat="1" ht="36" spans="1:18">
      <c r="A291" s="431">
        <v>10</v>
      </c>
      <c r="B291" s="430" t="s">
        <v>1851</v>
      </c>
      <c r="C291" s="431" t="s">
        <v>555</v>
      </c>
      <c r="D291" s="431" t="s">
        <v>749</v>
      </c>
      <c r="E291" s="431" t="s">
        <v>1785</v>
      </c>
      <c r="F291" s="429" t="s">
        <v>1832</v>
      </c>
      <c r="G291" s="274">
        <v>37.99</v>
      </c>
      <c r="H291" s="274">
        <v>0</v>
      </c>
      <c r="I291" s="274">
        <v>0</v>
      </c>
      <c r="J291" s="274">
        <v>37.99</v>
      </c>
      <c r="K291" s="274">
        <v>26</v>
      </c>
      <c r="L291" s="274">
        <v>11.99</v>
      </c>
      <c r="M291" s="430" t="s">
        <v>1852</v>
      </c>
      <c r="N291" s="429" t="s">
        <v>1775</v>
      </c>
      <c r="O291" s="431">
        <v>2022.06</v>
      </c>
      <c r="P291" s="429" t="s">
        <v>373</v>
      </c>
      <c r="Q291" s="429" t="s">
        <v>1853</v>
      </c>
      <c r="R291" s="87"/>
    </row>
    <row r="292" s="236" customFormat="1" ht="36" spans="1:18">
      <c r="A292" s="88">
        <v>11</v>
      </c>
      <c r="B292" s="350" t="s">
        <v>1854</v>
      </c>
      <c r="C292" s="431" t="s">
        <v>555</v>
      </c>
      <c r="D292" s="90" t="s">
        <v>1778</v>
      </c>
      <c r="E292" s="90" t="s">
        <v>1779</v>
      </c>
      <c r="F292" s="429" t="s">
        <v>2106</v>
      </c>
      <c r="G292" s="274">
        <v>20.06</v>
      </c>
      <c r="H292" s="274">
        <v>0</v>
      </c>
      <c r="I292" s="274">
        <v>0</v>
      </c>
      <c r="J292" s="274">
        <v>20.06</v>
      </c>
      <c r="K292" s="274">
        <v>14</v>
      </c>
      <c r="L292" s="274">
        <v>6.06</v>
      </c>
      <c r="M292" s="448" t="s">
        <v>1856</v>
      </c>
      <c r="N292" s="429" t="s">
        <v>1128</v>
      </c>
      <c r="O292" s="294">
        <v>2022.06</v>
      </c>
      <c r="P292" s="429" t="s">
        <v>373</v>
      </c>
      <c r="Q292" s="429" t="s">
        <v>1857</v>
      </c>
      <c r="R292" s="294"/>
    </row>
    <row r="293" s="236" customFormat="1" ht="36" spans="1:18">
      <c r="A293" s="431">
        <v>12</v>
      </c>
      <c r="B293" s="350" t="s">
        <v>1858</v>
      </c>
      <c r="C293" s="431" t="s">
        <v>1859</v>
      </c>
      <c r="D293" s="90" t="s">
        <v>1739</v>
      </c>
      <c r="E293" s="90" t="s">
        <v>1860</v>
      </c>
      <c r="F293" s="429" t="s">
        <v>1861</v>
      </c>
      <c r="G293" s="274">
        <v>6</v>
      </c>
      <c r="H293" s="274">
        <v>0</v>
      </c>
      <c r="I293" s="274">
        <v>0</v>
      </c>
      <c r="J293" s="274">
        <v>6</v>
      </c>
      <c r="K293" s="274">
        <v>6</v>
      </c>
      <c r="L293" s="274">
        <v>0</v>
      </c>
      <c r="M293" s="448" t="s">
        <v>1862</v>
      </c>
      <c r="N293" s="429" t="s">
        <v>1863</v>
      </c>
      <c r="O293" s="294"/>
      <c r="P293" s="429" t="s">
        <v>373</v>
      </c>
      <c r="Q293" s="294" t="s">
        <v>1024</v>
      </c>
      <c r="R293" s="294"/>
    </row>
    <row r="294" s="236" customFormat="1" ht="36" spans="1:18">
      <c r="A294" s="431">
        <v>13</v>
      </c>
      <c r="B294" s="350" t="s">
        <v>1864</v>
      </c>
      <c r="C294" s="431" t="s">
        <v>1859</v>
      </c>
      <c r="D294" s="90" t="s">
        <v>1815</v>
      </c>
      <c r="E294" s="90" t="s">
        <v>1865</v>
      </c>
      <c r="F294" s="429" t="s">
        <v>1861</v>
      </c>
      <c r="G294" s="274">
        <v>6</v>
      </c>
      <c r="H294" s="274">
        <v>0</v>
      </c>
      <c r="I294" s="274">
        <v>0</v>
      </c>
      <c r="J294" s="274">
        <v>6</v>
      </c>
      <c r="K294" s="274">
        <v>6</v>
      </c>
      <c r="L294" s="274">
        <v>0</v>
      </c>
      <c r="M294" s="448" t="s">
        <v>1866</v>
      </c>
      <c r="N294" s="429" t="s">
        <v>1863</v>
      </c>
      <c r="O294" s="294"/>
      <c r="P294" s="429" t="s">
        <v>373</v>
      </c>
      <c r="Q294" s="294" t="s">
        <v>1024</v>
      </c>
      <c r="R294" s="294"/>
    </row>
    <row r="295" s="236" customFormat="1" ht="36" spans="1:18">
      <c r="A295" s="88">
        <v>14</v>
      </c>
      <c r="B295" s="350" t="s">
        <v>1867</v>
      </c>
      <c r="C295" s="431" t="s">
        <v>1859</v>
      </c>
      <c r="D295" s="90" t="s">
        <v>1815</v>
      </c>
      <c r="E295" s="90" t="s">
        <v>1868</v>
      </c>
      <c r="F295" s="429" t="s">
        <v>1861</v>
      </c>
      <c r="G295" s="274">
        <v>5</v>
      </c>
      <c r="H295" s="274">
        <v>0</v>
      </c>
      <c r="I295" s="274">
        <v>0</v>
      </c>
      <c r="J295" s="274">
        <v>6</v>
      </c>
      <c r="K295" s="274">
        <v>6</v>
      </c>
      <c r="L295" s="274">
        <v>0</v>
      </c>
      <c r="M295" s="448" t="s">
        <v>1869</v>
      </c>
      <c r="N295" s="429" t="s">
        <v>1870</v>
      </c>
      <c r="O295" s="294"/>
      <c r="P295" s="429" t="s">
        <v>373</v>
      </c>
      <c r="Q295" s="294" t="s">
        <v>1024</v>
      </c>
      <c r="R295" s="294"/>
    </row>
    <row r="296" s="236" customFormat="1" ht="48" spans="1:18">
      <c r="A296" s="431">
        <v>15</v>
      </c>
      <c r="B296" s="350" t="s">
        <v>1871</v>
      </c>
      <c r="C296" s="431" t="s">
        <v>1859</v>
      </c>
      <c r="D296" s="90" t="s">
        <v>757</v>
      </c>
      <c r="E296" s="90" t="s">
        <v>758</v>
      </c>
      <c r="F296" s="429" t="s">
        <v>1861</v>
      </c>
      <c r="G296" s="274">
        <v>85</v>
      </c>
      <c r="H296" s="274">
        <v>0</v>
      </c>
      <c r="I296" s="274">
        <v>0</v>
      </c>
      <c r="J296" s="274">
        <v>85</v>
      </c>
      <c r="K296" s="274">
        <v>59.5</v>
      </c>
      <c r="L296" s="274">
        <v>25.5</v>
      </c>
      <c r="M296" s="448" t="s">
        <v>1872</v>
      </c>
      <c r="N296" s="429" t="s">
        <v>1873</v>
      </c>
      <c r="O296" s="294"/>
      <c r="P296" s="429" t="s">
        <v>373</v>
      </c>
      <c r="Q296" s="294" t="s">
        <v>1024</v>
      </c>
      <c r="R296" s="294"/>
    </row>
    <row r="297" s="236" customFormat="1" ht="48" spans="1:18">
      <c r="A297" s="431">
        <v>16</v>
      </c>
      <c r="B297" s="350" t="s">
        <v>1874</v>
      </c>
      <c r="C297" s="431" t="s">
        <v>1859</v>
      </c>
      <c r="D297" s="90" t="s">
        <v>1702</v>
      </c>
      <c r="E297" s="90" t="s">
        <v>1875</v>
      </c>
      <c r="F297" s="429" t="s">
        <v>1861</v>
      </c>
      <c r="G297" s="274">
        <v>85</v>
      </c>
      <c r="H297" s="274">
        <v>0</v>
      </c>
      <c r="I297" s="274">
        <v>0</v>
      </c>
      <c r="J297" s="274">
        <v>85</v>
      </c>
      <c r="K297" s="274">
        <v>59.5</v>
      </c>
      <c r="L297" s="274">
        <v>25.5</v>
      </c>
      <c r="M297" s="448" t="s">
        <v>1876</v>
      </c>
      <c r="N297" s="429" t="s">
        <v>1877</v>
      </c>
      <c r="O297" s="294"/>
      <c r="P297" s="429" t="s">
        <v>373</v>
      </c>
      <c r="Q297" s="294" t="s">
        <v>1024</v>
      </c>
      <c r="R297" s="294"/>
    </row>
    <row r="298" s="236" customFormat="1" ht="48" spans="1:18">
      <c r="A298" s="88">
        <v>17</v>
      </c>
      <c r="B298" s="350" t="s">
        <v>1878</v>
      </c>
      <c r="C298" s="431" t="s">
        <v>1859</v>
      </c>
      <c r="D298" s="90" t="s">
        <v>771</v>
      </c>
      <c r="E298" s="90" t="s">
        <v>1879</v>
      </c>
      <c r="F298" s="429" t="s">
        <v>1861</v>
      </c>
      <c r="G298" s="274">
        <v>85</v>
      </c>
      <c r="H298" s="274">
        <v>0</v>
      </c>
      <c r="I298" s="274">
        <v>0</v>
      </c>
      <c r="J298" s="274">
        <v>85</v>
      </c>
      <c r="K298" s="274">
        <v>59.5</v>
      </c>
      <c r="L298" s="274">
        <v>25.5</v>
      </c>
      <c r="M298" s="448" t="s">
        <v>1880</v>
      </c>
      <c r="N298" s="429" t="s">
        <v>1881</v>
      </c>
      <c r="O298" s="294"/>
      <c r="P298" s="429" t="s">
        <v>373</v>
      </c>
      <c r="Q298" s="294" t="s">
        <v>1024</v>
      </c>
      <c r="R298" s="294"/>
    </row>
    <row r="299" s="236" customFormat="1" ht="108" spans="1:18">
      <c r="A299" s="431">
        <v>18</v>
      </c>
      <c r="B299" s="350" t="s">
        <v>1882</v>
      </c>
      <c r="C299" s="431" t="s">
        <v>1859</v>
      </c>
      <c r="D299" s="90" t="s">
        <v>88</v>
      </c>
      <c r="E299" s="90"/>
      <c r="F299" s="429" t="s">
        <v>1861</v>
      </c>
      <c r="G299" s="274">
        <v>26</v>
      </c>
      <c r="H299" s="274">
        <v>0</v>
      </c>
      <c r="I299" s="274">
        <v>0</v>
      </c>
      <c r="J299" s="274">
        <v>38</v>
      </c>
      <c r="K299" s="274">
        <v>26.6</v>
      </c>
      <c r="L299" s="274">
        <v>11.4</v>
      </c>
      <c r="M299" s="448" t="s">
        <v>1883</v>
      </c>
      <c r="N299" s="429" t="s">
        <v>1884</v>
      </c>
      <c r="O299" s="294"/>
      <c r="P299" s="429" t="s">
        <v>373</v>
      </c>
      <c r="Q299" s="294" t="s">
        <v>1024</v>
      </c>
      <c r="R299" s="294"/>
    </row>
    <row r="300" s="243" customFormat="1" ht="72" spans="1:18">
      <c r="A300" s="431">
        <v>19</v>
      </c>
      <c r="B300" s="350" t="s">
        <v>1885</v>
      </c>
      <c r="C300" s="89" t="s">
        <v>841</v>
      </c>
      <c r="D300" s="90" t="s">
        <v>1886</v>
      </c>
      <c r="E300" s="90"/>
      <c r="F300" s="90"/>
      <c r="G300" s="274">
        <v>2982.53</v>
      </c>
      <c r="H300" s="274">
        <v>0</v>
      </c>
      <c r="I300" s="274">
        <v>794</v>
      </c>
      <c r="J300" s="274">
        <v>2188.53</v>
      </c>
      <c r="K300" s="274">
        <v>2188.53</v>
      </c>
      <c r="L300" s="274">
        <v>0</v>
      </c>
      <c r="M300" s="292" t="s">
        <v>1887</v>
      </c>
      <c r="N300" s="302" t="s">
        <v>1888</v>
      </c>
      <c r="O300" s="302"/>
      <c r="P300" s="429" t="s">
        <v>373</v>
      </c>
      <c r="Q300" s="302" t="s">
        <v>1889</v>
      </c>
      <c r="R300" s="302"/>
    </row>
    <row r="301" s="243" customFormat="1" ht="60" spans="1:18">
      <c r="A301" s="431">
        <v>20</v>
      </c>
      <c r="B301" s="350" t="s">
        <v>2107</v>
      </c>
      <c r="C301" s="89" t="s">
        <v>545</v>
      </c>
      <c r="D301" s="431" t="s">
        <v>572</v>
      </c>
      <c r="E301" s="90"/>
      <c r="F301" s="90"/>
      <c r="G301" s="274">
        <v>30</v>
      </c>
      <c r="H301" s="274">
        <v>0</v>
      </c>
      <c r="I301" s="274">
        <v>0</v>
      </c>
      <c r="J301" s="274">
        <v>30</v>
      </c>
      <c r="K301" s="274">
        <v>30</v>
      </c>
      <c r="L301" s="274">
        <v>0</v>
      </c>
      <c r="M301" s="292" t="s">
        <v>2108</v>
      </c>
      <c r="N301" s="302" t="s">
        <v>2109</v>
      </c>
      <c r="O301" s="302"/>
      <c r="P301" s="429" t="s">
        <v>373</v>
      </c>
      <c r="Q301" s="294" t="s">
        <v>1024</v>
      </c>
      <c r="R301" s="302"/>
    </row>
    <row r="302" s="236" customFormat="1" ht="36" spans="1:18">
      <c r="A302" s="411">
        <v>21</v>
      </c>
      <c r="B302" s="430" t="s">
        <v>778</v>
      </c>
      <c r="C302" s="431" t="s">
        <v>555</v>
      </c>
      <c r="D302" s="431" t="s">
        <v>572</v>
      </c>
      <c r="E302" s="431"/>
      <c r="F302" s="429"/>
      <c r="G302" s="274">
        <v>20</v>
      </c>
      <c r="H302" s="274">
        <v>0</v>
      </c>
      <c r="I302" s="274">
        <v>0</v>
      </c>
      <c r="J302" s="274">
        <v>20</v>
      </c>
      <c r="K302" s="274">
        <v>14</v>
      </c>
      <c r="L302" s="274">
        <v>6</v>
      </c>
      <c r="M302" s="430" t="s">
        <v>573</v>
      </c>
      <c r="N302" s="429" t="s">
        <v>2110</v>
      </c>
      <c r="O302" s="431"/>
      <c r="P302" s="429" t="s">
        <v>373</v>
      </c>
      <c r="Q302" s="294" t="s">
        <v>1024</v>
      </c>
      <c r="R302" s="429"/>
    </row>
    <row r="303" s="251" customFormat="1" spans="1:18">
      <c r="A303" s="48"/>
      <c r="B303" s="48" t="s">
        <v>782</v>
      </c>
      <c r="C303" s="48"/>
      <c r="D303" s="48"/>
      <c r="E303" s="48"/>
      <c r="F303" s="266"/>
      <c r="G303" s="128">
        <f t="shared" ref="G303:L303" si="65">G304+G311</f>
        <v>1881.67</v>
      </c>
      <c r="H303" s="128"/>
      <c r="I303" s="128"/>
      <c r="J303" s="128">
        <f t="shared" si="65"/>
        <v>1881.67</v>
      </c>
      <c r="K303" s="128">
        <f t="shared" si="65"/>
        <v>1316.49</v>
      </c>
      <c r="L303" s="128">
        <f t="shared" si="65"/>
        <v>565.18</v>
      </c>
      <c r="M303" s="48"/>
      <c r="N303" s="48"/>
      <c r="O303" s="266"/>
      <c r="P303" s="48"/>
      <c r="Q303" s="48"/>
      <c r="R303" s="48"/>
    </row>
    <row r="304" s="259" customFormat="1" spans="1:18">
      <c r="A304" s="440" t="s">
        <v>16</v>
      </c>
      <c r="B304" s="36" t="s">
        <v>49</v>
      </c>
      <c r="C304" s="36"/>
      <c r="D304" s="36"/>
      <c r="E304" s="36"/>
      <c r="F304" s="36"/>
      <c r="G304" s="36">
        <v>1018.83</v>
      </c>
      <c r="H304" s="36"/>
      <c r="I304" s="36"/>
      <c r="J304" s="36">
        <v>1018.83</v>
      </c>
      <c r="K304" s="96">
        <v>711.4</v>
      </c>
      <c r="L304" s="96">
        <v>307.43</v>
      </c>
      <c r="M304" s="449"/>
      <c r="N304" s="449"/>
      <c r="O304" s="449"/>
      <c r="P304" s="449"/>
      <c r="Q304" s="449"/>
      <c r="R304" s="449"/>
    </row>
    <row r="305" s="238" customFormat="1" ht="36" spans="1:18">
      <c r="A305" s="87">
        <v>1</v>
      </c>
      <c r="B305" s="72" t="s">
        <v>783</v>
      </c>
      <c r="C305" s="71" t="s">
        <v>545</v>
      </c>
      <c r="D305" s="71" t="s">
        <v>784</v>
      </c>
      <c r="E305" s="441" t="s">
        <v>785</v>
      </c>
      <c r="F305" s="441" t="s">
        <v>1890</v>
      </c>
      <c r="G305" s="87">
        <v>32.17</v>
      </c>
      <c r="H305" s="87"/>
      <c r="I305" s="87"/>
      <c r="J305" s="107">
        <v>32.17</v>
      </c>
      <c r="K305" s="87">
        <v>22.5</v>
      </c>
      <c r="L305" s="87">
        <f t="shared" ref="L303:L311" si="66">J305-K305</f>
        <v>9.67</v>
      </c>
      <c r="M305" s="450" t="s">
        <v>787</v>
      </c>
      <c r="N305" s="451" t="s">
        <v>1891</v>
      </c>
      <c r="O305" s="275" t="s">
        <v>1066</v>
      </c>
      <c r="P305" s="275" t="s">
        <v>1892</v>
      </c>
      <c r="Q305" s="275" t="s">
        <v>1893</v>
      </c>
      <c r="R305" s="275"/>
    </row>
    <row r="306" s="238" customFormat="1" ht="36" spans="1:18">
      <c r="A306" s="87">
        <v>2</v>
      </c>
      <c r="B306" s="72" t="s">
        <v>791</v>
      </c>
      <c r="C306" s="71" t="s">
        <v>545</v>
      </c>
      <c r="D306" s="441" t="s">
        <v>784</v>
      </c>
      <c r="E306" s="441" t="s">
        <v>792</v>
      </c>
      <c r="F306" s="441" t="s">
        <v>1894</v>
      </c>
      <c r="G306" s="87">
        <v>31.52</v>
      </c>
      <c r="H306" s="87"/>
      <c r="I306" s="87"/>
      <c r="J306" s="107">
        <v>31.52</v>
      </c>
      <c r="K306" s="87">
        <v>22</v>
      </c>
      <c r="L306" s="87">
        <f t="shared" si="66"/>
        <v>9.52</v>
      </c>
      <c r="M306" s="452" t="s">
        <v>794</v>
      </c>
      <c r="N306" s="451" t="s">
        <v>1895</v>
      </c>
      <c r="O306" s="275" t="s">
        <v>1066</v>
      </c>
      <c r="P306" s="275" t="s">
        <v>1892</v>
      </c>
      <c r="Q306" s="462" t="s">
        <v>1896</v>
      </c>
      <c r="R306" s="275"/>
    </row>
    <row r="307" s="238" customFormat="1" ht="36" spans="1:18">
      <c r="A307" s="87">
        <v>3</v>
      </c>
      <c r="B307" s="72" t="s">
        <v>1897</v>
      </c>
      <c r="C307" s="87" t="s">
        <v>545</v>
      </c>
      <c r="D307" s="87" t="s">
        <v>856</v>
      </c>
      <c r="E307" s="87" t="s">
        <v>1898</v>
      </c>
      <c r="F307" s="87" t="s">
        <v>1899</v>
      </c>
      <c r="G307" s="87">
        <v>26.11</v>
      </c>
      <c r="H307" s="87"/>
      <c r="I307" s="87"/>
      <c r="J307" s="107">
        <v>26.11</v>
      </c>
      <c r="K307" s="87">
        <v>18.3</v>
      </c>
      <c r="L307" s="87">
        <f t="shared" si="66"/>
        <v>7.81</v>
      </c>
      <c r="M307" s="450" t="s">
        <v>1900</v>
      </c>
      <c r="N307" s="87" t="s">
        <v>1901</v>
      </c>
      <c r="O307" s="87" t="s">
        <v>1066</v>
      </c>
      <c r="P307" s="87" t="s">
        <v>1892</v>
      </c>
      <c r="Q307" s="87" t="s">
        <v>1902</v>
      </c>
      <c r="R307" s="275"/>
    </row>
    <row r="308" s="238" customFormat="1" ht="48" spans="1:18">
      <c r="A308" s="87">
        <v>4</v>
      </c>
      <c r="B308" s="72" t="s">
        <v>1903</v>
      </c>
      <c r="C308" s="71" t="s">
        <v>545</v>
      </c>
      <c r="D308" s="71" t="s">
        <v>1904</v>
      </c>
      <c r="E308" s="441" t="s">
        <v>1905</v>
      </c>
      <c r="F308" s="441" t="s">
        <v>1906</v>
      </c>
      <c r="G308" s="87">
        <v>773.87</v>
      </c>
      <c r="H308" s="87"/>
      <c r="I308" s="87"/>
      <c r="J308" s="107">
        <v>773.87</v>
      </c>
      <c r="K308" s="87">
        <v>540</v>
      </c>
      <c r="L308" s="87">
        <f t="shared" si="66"/>
        <v>233.87</v>
      </c>
      <c r="M308" s="452" t="s">
        <v>1907</v>
      </c>
      <c r="N308" s="87" t="s">
        <v>1908</v>
      </c>
      <c r="O308" s="453"/>
      <c r="P308" s="87" t="s">
        <v>1892</v>
      </c>
      <c r="Q308" s="462" t="s">
        <v>1909</v>
      </c>
      <c r="R308" s="275"/>
    </row>
    <row r="309" s="238" customFormat="1" ht="36" spans="1:18">
      <c r="A309" s="87">
        <v>5</v>
      </c>
      <c r="B309" s="71" t="s">
        <v>1910</v>
      </c>
      <c r="C309" s="87" t="s">
        <v>545</v>
      </c>
      <c r="D309" s="71" t="s">
        <v>804</v>
      </c>
      <c r="E309" s="87" t="s">
        <v>1911</v>
      </c>
      <c r="F309" s="441" t="s">
        <v>1899</v>
      </c>
      <c r="G309" s="87">
        <v>80.48</v>
      </c>
      <c r="H309" s="87"/>
      <c r="I309" s="87"/>
      <c r="J309" s="107">
        <v>80.48</v>
      </c>
      <c r="K309" s="87">
        <v>56.3</v>
      </c>
      <c r="L309" s="87">
        <f t="shared" si="66"/>
        <v>24.18</v>
      </c>
      <c r="M309" s="454" t="s">
        <v>1912</v>
      </c>
      <c r="N309" s="87" t="s">
        <v>1901</v>
      </c>
      <c r="O309" s="275"/>
      <c r="P309" s="87" t="s">
        <v>1892</v>
      </c>
      <c r="Q309" s="462" t="s">
        <v>1909</v>
      </c>
      <c r="R309" s="275"/>
    </row>
    <row r="310" s="238" customFormat="1" ht="36" spans="1:18">
      <c r="A310" s="87">
        <v>6</v>
      </c>
      <c r="B310" s="71" t="s">
        <v>1913</v>
      </c>
      <c r="C310" s="87" t="s">
        <v>545</v>
      </c>
      <c r="D310" s="71" t="s">
        <v>804</v>
      </c>
      <c r="E310" s="87" t="s">
        <v>1914</v>
      </c>
      <c r="F310" s="441" t="s">
        <v>1915</v>
      </c>
      <c r="G310" s="87">
        <v>74.68</v>
      </c>
      <c r="H310" s="87"/>
      <c r="I310" s="87"/>
      <c r="J310" s="107">
        <v>74.68</v>
      </c>
      <c r="K310" s="87">
        <v>52.3</v>
      </c>
      <c r="L310" s="87">
        <f t="shared" si="66"/>
        <v>22.38</v>
      </c>
      <c r="M310" s="454" t="s">
        <v>2111</v>
      </c>
      <c r="N310" s="87" t="s">
        <v>2112</v>
      </c>
      <c r="O310" s="275"/>
      <c r="P310" s="87" t="s">
        <v>1892</v>
      </c>
      <c r="Q310" s="462" t="s">
        <v>1909</v>
      </c>
      <c r="R310" s="275"/>
    </row>
    <row r="311" s="260" customFormat="1" spans="1:18">
      <c r="A311" s="36" t="s">
        <v>38</v>
      </c>
      <c r="B311" s="35" t="s">
        <v>796</v>
      </c>
      <c r="C311" s="36"/>
      <c r="D311" s="442"/>
      <c r="E311" s="36"/>
      <c r="F311" s="36"/>
      <c r="G311" s="36">
        <v>862.84</v>
      </c>
      <c r="H311" s="36"/>
      <c r="I311" s="36"/>
      <c r="J311" s="36">
        <v>862.84</v>
      </c>
      <c r="K311" s="36">
        <v>605.09</v>
      </c>
      <c r="L311" s="36">
        <f t="shared" si="66"/>
        <v>257.75</v>
      </c>
      <c r="M311" s="455"/>
      <c r="N311" s="456"/>
      <c r="O311" s="456"/>
      <c r="P311" s="456"/>
      <c r="Q311" s="456"/>
      <c r="R311" s="456"/>
    </row>
    <row r="312" s="238" customFormat="1" ht="48" spans="1:18">
      <c r="A312" s="271">
        <v>5</v>
      </c>
      <c r="B312" s="89" t="s">
        <v>799</v>
      </c>
      <c r="C312" s="272" t="s">
        <v>545</v>
      </c>
      <c r="D312" s="90" t="s">
        <v>1919</v>
      </c>
      <c r="E312" s="90"/>
      <c r="F312" s="273" t="s">
        <v>582</v>
      </c>
      <c r="G312" s="274">
        <f>H312+I312+J312</f>
        <v>10</v>
      </c>
      <c r="H312" s="274">
        <v>0</v>
      </c>
      <c r="I312" s="274">
        <v>0</v>
      </c>
      <c r="J312" s="274">
        <v>10</v>
      </c>
      <c r="K312" s="274">
        <v>10</v>
      </c>
      <c r="L312" s="274">
        <v>0</v>
      </c>
      <c r="M312" s="292" t="s">
        <v>800</v>
      </c>
      <c r="N312" s="87" t="s">
        <v>922</v>
      </c>
      <c r="O312" s="302"/>
      <c r="P312" s="294" t="s">
        <v>1892</v>
      </c>
      <c r="Q312" s="301" t="s">
        <v>1024</v>
      </c>
      <c r="R312" s="302"/>
    </row>
    <row r="313" s="261" customFormat="1" ht="72" spans="1:18">
      <c r="A313" s="87">
        <v>1</v>
      </c>
      <c r="B313" s="76" t="s">
        <v>802</v>
      </c>
      <c r="C313" s="76" t="s">
        <v>803</v>
      </c>
      <c r="D313" s="76" t="s">
        <v>804</v>
      </c>
      <c r="E313" s="76" t="s">
        <v>805</v>
      </c>
      <c r="F313" s="76" t="s">
        <v>1920</v>
      </c>
      <c r="G313" s="76">
        <v>33.37</v>
      </c>
      <c r="H313" s="76">
        <v>16</v>
      </c>
      <c r="I313" s="76">
        <v>6</v>
      </c>
      <c r="J313" s="76">
        <v>11</v>
      </c>
      <c r="K313" s="76">
        <v>8</v>
      </c>
      <c r="L313" s="457">
        <v>3</v>
      </c>
      <c r="M313" s="76" t="s">
        <v>1921</v>
      </c>
      <c r="N313" s="458"/>
      <c r="O313" s="444" t="s">
        <v>1892</v>
      </c>
      <c r="P313" s="87" t="s">
        <v>1892</v>
      </c>
      <c r="Q313" s="407" t="s">
        <v>1922</v>
      </c>
      <c r="R313" s="456"/>
    </row>
    <row r="314" s="243" customFormat="1" ht="56.25" spans="1:18">
      <c r="A314" s="76">
        <v>2</v>
      </c>
      <c r="B314" s="71" t="s">
        <v>1923</v>
      </c>
      <c r="C314" s="71" t="s">
        <v>545</v>
      </c>
      <c r="D314" s="441" t="s">
        <v>784</v>
      </c>
      <c r="E314" s="443" t="s">
        <v>1914</v>
      </c>
      <c r="F314" s="443" t="s">
        <v>1924</v>
      </c>
      <c r="G314" s="87">
        <v>59.66</v>
      </c>
      <c r="H314" s="87"/>
      <c r="I314" s="87"/>
      <c r="J314" s="87">
        <v>59.66</v>
      </c>
      <c r="K314" s="87">
        <v>41.8</v>
      </c>
      <c r="L314" s="87">
        <v>17.86</v>
      </c>
      <c r="M314" s="274" t="s">
        <v>1925</v>
      </c>
      <c r="N314" s="459" t="s">
        <v>1926</v>
      </c>
      <c r="O314" s="275" t="s">
        <v>1066</v>
      </c>
      <c r="P314" s="460" t="s">
        <v>1892</v>
      </c>
      <c r="Q314" s="463" t="s">
        <v>1927</v>
      </c>
      <c r="R314" s="463"/>
    </row>
    <row r="315" s="243" customFormat="1" ht="60" spans="1:18">
      <c r="A315" s="76">
        <v>3</v>
      </c>
      <c r="B315" s="76" t="s">
        <v>1928</v>
      </c>
      <c r="C315" s="76" t="s">
        <v>545</v>
      </c>
      <c r="D315" s="76" t="s">
        <v>784</v>
      </c>
      <c r="E315" s="76" t="s">
        <v>1914</v>
      </c>
      <c r="F315" s="76" t="s">
        <v>1924</v>
      </c>
      <c r="G315" s="76">
        <v>17.1</v>
      </c>
      <c r="H315" s="76"/>
      <c r="I315" s="76"/>
      <c r="J315" s="76">
        <v>17.1</v>
      </c>
      <c r="K315" s="76">
        <v>12</v>
      </c>
      <c r="L315" s="76">
        <v>5.1</v>
      </c>
      <c r="M315" s="76" t="s">
        <v>1929</v>
      </c>
      <c r="N315" s="76" t="s">
        <v>1930</v>
      </c>
      <c r="O315" s="76" t="s">
        <v>1066</v>
      </c>
      <c r="P315" s="76" t="s">
        <v>1892</v>
      </c>
      <c r="Q315" s="76" t="s">
        <v>1931</v>
      </c>
      <c r="R315" s="76"/>
    </row>
    <row r="316" s="243" customFormat="1" ht="60" spans="1:18">
      <c r="A316" s="76">
        <v>4</v>
      </c>
      <c r="B316" s="76" t="s">
        <v>1932</v>
      </c>
      <c r="C316" s="76" t="s">
        <v>545</v>
      </c>
      <c r="D316" s="76" t="s">
        <v>784</v>
      </c>
      <c r="E316" s="76" t="s">
        <v>1933</v>
      </c>
      <c r="F316" s="76" t="s">
        <v>1924</v>
      </c>
      <c r="G316" s="76">
        <v>77.85</v>
      </c>
      <c r="H316" s="76"/>
      <c r="I316" s="76"/>
      <c r="J316" s="76">
        <v>77.85</v>
      </c>
      <c r="K316" s="76">
        <v>54.5</v>
      </c>
      <c r="L316" s="76">
        <v>23.35</v>
      </c>
      <c r="M316" s="76" t="s">
        <v>1934</v>
      </c>
      <c r="N316" s="76" t="s">
        <v>1935</v>
      </c>
      <c r="O316" s="76" t="s">
        <v>1066</v>
      </c>
      <c r="P316" s="76" t="s">
        <v>1892</v>
      </c>
      <c r="Q316" s="76" t="s">
        <v>1936</v>
      </c>
      <c r="R316" s="76"/>
    </row>
    <row r="317" s="243" customFormat="1" ht="36" spans="1:18">
      <c r="A317" s="76">
        <v>5</v>
      </c>
      <c r="B317" s="76" t="s">
        <v>1937</v>
      </c>
      <c r="C317" s="76" t="s">
        <v>545</v>
      </c>
      <c r="D317" s="76" t="s">
        <v>784</v>
      </c>
      <c r="E317" s="76" t="s">
        <v>1911</v>
      </c>
      <c r="F317" s="76"/>
      <c r="G317" s="76">
        <v>49.92</v>
      </c>
      <c r="H317" s="76"/>
      <c r="I317" s="76"/>
      <c r="J317" s="76">
        <v>49.92</v>
      </c>
      <c r="K317" s="76">
        <v>34.94</v>
      </c>
      <c r="L317" s="76">
        <v>14.98</v>
      </c>
      <c r="M317" s="76" t="s">
        <v>1938</v>
      </c>
      <c r="N317" s="76"/>
      <c r="O317" s="76" t="s">
        <v>1066</v>
      </c>
      <c r="P317" s="76" t="s">
        <v>1892</v>
      </c>
      <c r="Q317" s="76" t="s">
        <v>1939</v>
      </c>
      <c r="R317" s="76"/>
    </row>
    <row r="318" s="243" customFormat="1" ht="36" spans="1:18">
      <c r="A318" s="76">
        <v>6</v>
      </c>
      <c r="B318" s="76" t="s">
        <v>1940</v>
      </c>
      <c r="C318" s="76" t="s">
        <v>545</v>
      </c>
      <c r="D318" s="76" t="s">
        <v>1904</v>
      </c>
      <c r="E318" s="76" t="s">
        <v>1941</v>
      </c>
      <c r="F318" s="76" t="s">
        <v>1942</v>
      </c>
      <c r="G318" s="76">
        <v>13.19</v>
      </c>
      <c r="H318" s="76"/>
      <c r="I318" s="76"/>
      <c r="J318" s="76">
        <v>13.19</v>
      </c>
      <c r="K318" s="76">
        <v>9.23</v>
      </c>
      <c r="L318" s="76">
        <v>3.96</v>
      </c>
      <c r="M318" s="76" t="s">
        <v>1943</v>
      </c>
      <c r="N318" s="76" t="s">
        <v>1944</v>
      </c>
      <c r="O318" s="76" t="s">
        <v>1066</v>
      </c>
      <c r="P318" s="76" t="s">
        <v>1892</v>
      </c>
      <c r="Q318" s="76" t="s">
        <v>2113</v>
      </c>
      <c r="R318" s="76"/>
    </row>
    <row r="319" s="243" customFormat="1" ht="36" spans="1:18">
      <c r="A319" s="160">
        <v>7</v>
      </c>
      <c r="B319" s="76" t="s">
        <v>1946</v>
      </c>
      <c r="C319" s="76" t="s">
        <v>545</v>
      </c>
      <c r="D319" s="76" t="s">
        <v>1904</v>
      </c>
      <c r="E319" s="76" t="s">
        <v>1941</v>
      </c>
      <c r="F319" s="76" t="s">
        <v>1947</v>
      </c>
      <c r="G319" s="76">
        <v>3.75</v>
      </c>
      <c r="H319" s="76"/>
      <c r="I319" s="76"/>
      <c r="J319" s="76">
        <v>3.75</v>
      </c>
      <c r="K319" s="76">
        <v>2.63</v>
      </c>
      <c r="L319" s="76">
        <v>1.12</v>
      </c>
      <c r="M319" s="76" t="s">
        <v>1948</v>
      </c>
      <c r="N319" s="76" t="s">
        <v>1944</v>
      </c>
      <c r="O319" s="76" t="s">
        <v>1066</v>
      </c>
      <c r="P319" s="76" t="s">
        <v>1892</v>
      </c>
      <c r="Q319" s="76" t="s">
        <v>1949</v>
      </c>
      <c r="R319" s="76"/>
    </row>
    <row r="320" s="243" customFormat="1" ht="36" spans="1:18">
      <c r="A320" s="160">
        <v>8</v>
      </c>
      <c r="B320" s="444" t="s">
        <v>1950</v>
      </c>
      <c r="C320" s="76" t="s">
        <v>545</v>
      </c>
      <c r="D320" s="76" t="s">
        <v>1904</v>
      </c>
      <c r="E320" s="444" t="s">
        <v>1951</v>
      </c>
      <c r="F320" s="76" t="s">
        <v>1952</v>
      </c>
      <c r="G320" s="76">
        <v>20</v>
      </c>
      <c r="H320" s="444"/>
      <c r="I320" s="444"/>
      <c r="J320" s="76">
        <v>20</v>
      </c>
      <c r="K320" s="76">
        <v>14</v>
      </c>
      <c r="L320" s="76">
        <v>6</v>
      </c>
      <c r="M320" s="444" t="s">
        <v>1953</v>
      </c>
      <c r="N320" s="444" t="s">
        <v>1954</v>
      </c>
      <c r="O320" s="444"/>
      <c r="P320" s="76" t="s">
        <v>1892</v>
      </c>
      <c r="Q320" s="76" t="s">
        <v>1955</v>
      </c>
      <c r="R320" s="377"/>
    </row>
    <row r="321" s="243" customFormat="1" ht="36" spans="1:18">
      <c r="A321" s="160">
        <v>9</v>
      </c>
      <c r="B321" s="444" t="s">
        <v>1956</v>
      </c>
      <c r="C321" s="76" t="s">
        <v>545</v>
      </c>
      <c r="D321" s="76" t="s">
        <v>1904</v>
      </c>
      <c r="E321" s="377" t="s">
        <v>1951</v>
      </c>
      <c r="F321" s="377"/>
      <c r="G321" s="76">
        <v>2.85</v>
      </c>
      <c r="H321" s="377"/>
      <c r="I321" s="377"/>
      <c r="J321" s="76">
        <v>2.85</v>
      </c>
      <c r="K321" s="76">
        <v>2</v>
      </c>
      <c r="L321" s="76">
        <v>0.85</v>
      </c>
      <c r="M321" s="444" t="s">
        <v>1957</v>
      </c>
      <c r="N321" s="377" t="s">
        <v>1958</v>
      </c>
      <c r="O321" s="377"/>
      <c r="P321" s="76" t="s">
        <v>1892</v>
      </c>
      <c r="Q321" s="76" t="s">
        <v>1959</v>
      </c>
      <c r="R321" s="377"/>
    </row>
    <row r="322" s="243" customFormat="1" ht="36" spans="1:18">
      <c r="A322" s="160">
        <v>10</v>
      </c>
      <c r="B322" s="444" t="s">
        <v>1960</v>
      </c>
      <c r="C322" s="76" t="s">
        <v>545</v>
      </c>
      <c r="D322" s="76" t="s">
        <v>1904</v>
      </c>
      <c r="E322" s="444" t="s">
        <v>1951</v>
      </c>
      <c r="F322" s="444" t="s">
        <v>1924</v>
      </c>
      <c r="G322" s="76">
        <v>17.03</v>
      </c>
      <c r="H322" s="444"/>
      <c r="I322" s="444"/>
      <c r="J322" s="76">
        <v>17.03</v>
      </c>
      <c r="K322" s="76">
        <v>12.93</v>
      </c>
      <c r="L322" s="76">
        <v>4.1</v>
      </c>
      <c r="M322" s="444" t="s">
        <v>1961</v>
      </c>
      <c r="N322" s="444" t="s">
        <v>1958</v>
      </c>
      <c r="O322" s="444"/>
      <c r="P322" s="76" t="s">
        <v>1892</v>
      </c>
      <c r="Q322" s="76" t="s">
        <v>1962</v>
      </c>
      <c r="R322" s="444"/>
    </row>
    <row r="323" s="243" customFormat="1" ht="36" spans="1:18">
      <c r="A323" s="160">
        <v>11</v>
      </c>
      <c r="B323" s="444" t="s">
        <v>1963</v>
      </c>
      <c r="C323" s="76" t="s">
        <v>545</v>
      </c>
      <c r="D323" s="76" t="s">
        <v>1904</v>
      </c>
      <c r="E323" s="444" t="s">
        <v>1951</v>
      </c>
      <c r="F323" s="444" t="s">
        <v>1964</v>
      </c>
      <c r="G323" s="76">
        <v>9.67</v>
      </c>
      <c r="H323" s="444"/>
      <c r="I323" s="444"/>
      <c r="J323" s="76">
        <v>9.67</v>
      </c>
      <c r="K323" s="76">
        <v>6.76</v>
      </c>
      <c r="L323" s="76">
        <v>2.91</v>
      </c>
      <c r="M323" s="444" t="s">
        <v>1965</v>
      </c>
      <c r="N323" s="444" t="s">
        <v>1966</v>
      </c>
      <c r="O323" s="444"/>
      <c r="P323" s="76" t="s">
        <v>1892</v>
      </c>
      <c r="Q323" s="76" t="s">
        <v>1967</v>
      </c>
      <c r="R323" s="444"/>
    </row>
    <row r="324" s="243" customFormat="1" ht="36" spans="1:18">
      <c r="A324" s="160">
        <v>12</v>
      </c>
      <c r="B324" s="444" t="s">
        <v>1968</v>
      </c>
      <c r="C324" s="444" t="s">
        <v>545</v>
      </c>
      <c r="D324" s="444" t="s">
        <v>1904</v>
      </c>
      <c r="E324" s="444" t="s">
        <v>1951</v>
      </c>
      <c r="F324" s="444" t="s">
        <v>1969</v>
      </c>
      <c r="G324" s="76">
        <v>5.24</v>
      </c>
      <c r="H324" s="444"/>
      <c r="I324" s="444"/>
      <c r="J324" s="76">
        <v>5.24</v>
      </c>
      <c r="K324" s="76">
        <v>3.67</v>
      </c>
      <c r="L324" s="76">
        <v>1.57</v>
      </c>
      <c r="M324" s="76" t="s">
        <v>1970</v>
      </c>
      <c r="N324" s="444" t="s">
        <v>1966</v>
      </c>
      <c r="O324" s="444"/>
      <c r="P324" s="76" t="s">
        <v>1892</v>
      </c>
      <c r="Q324" s="76" t="s">
        <v>1971</v>
      </c>
      <c r="R324" s="444"/>
    </row>
    <row r="325" s="243" customFormat="1" ht="36" spans="1:18">
      <c r="A325" s="160">
        <v>13</v>
      </c>
      <c r="B325" s="444" t="s">
        <v>1972</v>
      </c>
      <c r="C325" s="444" t="s">
        <v>545</v>
      </c>
      <c r="D325" s="444" t="s">
        <v>804</v>
      </c>
      <c r="E325" s="444"/>
      <c r="F325" s="444" t="s">
        <v>1973</v>
      </c>
      <c r="G325" s="76">
        <v>275.47</v>
      </c>
      <c r="H325" s="444"/>
      <c r="I325" s="444"/>
      <c r="J325" s="132">
        <v>275.47</v>
      </c>
      <c r="K325" s="76">
        <v>192.83</v>
      </c>
      <c r="L325" s="76">
        <v>82.64</v>
      </c>
      <c r="M325" s="444" t="s">
        <v>1974</v>
      </c>
      <c r="N325" s="444" t="s">
        <v>1975</v>
      </c>
      <c r="O325" s="444"/>
      <c r="P325" s="76" t="s">
        <v>1892</v>
      </c>
      <c r="Q325" s="76" t="s">
        <v>1976</v>
      </c>
      <c r="R325" s="444"/>
    </row>
    <row r="326" s="243" customFormat="1" ht="36" spans="1:18">
      <c r="A326" s="160">
        <v>14</v>
      </c>
      <c r="B326" s="444" t="s">
        <v>2114</v>
      </c>
      <c r="C326" s="444" t="s">
        <v>545</v>
      </c>
      <c r="D326" s="444" t="s">
        <v>804</v>
      </c>
      <c r="E326" s="444" t="s">
        <v>1978</v>
      </c>
      <c r="F326" s="444"/>
      <c r="G326" s="76">
        <v>106.04</v>
      </c>
      <c r="H326" s="444"/>
      <c r="I326" s="444"/>
      <c r="J326" s="76">
        <v>106.04</v>
      </c>
      <c r="K326" s="76">
        <v>74.22</v>
      </c>
      <c r="L326" s="76">
        <v>31.82</v>
      </c>
      <c r="M326" s="444" t="s">
        <v>1979</v>
      </c>
      <c r="N326" s="444" t="s">
        <v>1980</v>
      </c>
      <c r="O326" s="444"/>
      <c r="P326" s="76" t="s">
        <v>1892</v>
      </c>
      <c r="Q326" s="76" t="s">
        <v>1981</v>
      </c>
      <c r="R326" s="444"/>
    </row>
    <row r="327" s="243" customFormat="1" ht="36" spans="1:18">
      <c r="A327" s="160">
        <v>15</v>
      </c>
      <c r="B327" s="444" t="s">
        <v>1982</v>
      </c>
      <c r="C327" s="444" t="s">
        <v>545</v>
      </c>
      <c r="D327" s="444" t="s">
        <v>804</v>
      </c>
      <c r="E327" s="444" t="s">
        <v>1983</v>
      </c>
      <c r="F327" s="444"/>
      <c r="G327" s="76">
        <v>133.26</v>
      </c>
      <c r="H327" s="444"/>
      <c r="I327" s="444"/>
      <c r="J327" s="132">
        <v>133.26</v>
      </c>
      <c r="K327" s="76">
        <v>93.28</v>
      </c>
      <c r="L327" s="76">
        <v>39.98</v>
      </c>
      <c r="M327" s="444" t="s">
        <v>1984</v>
      </c>
      <c r="N327" s="444" t="s">
        <v>1985</v>
      </c>
      <c r="O327" s="444"/>
      <c r="P327" s="76" t="s">
        <v>1892</v>
      </c>
      <c r="Q327" s="76" t="s">
        <v>1986</v>
      </c>
      <c r="R327" s="444"/>
    </row>
    <row r="328" s="243" customFormat="1" ht="60" spans="1:18">
      <c r="A328" s="160">
        <v>16</v>
      </c>
      <c r="B328" s="444" t="s">
        <v>1987</v>
      </c>
      <c r="C328" s="444" t="s">
        <v>545</v>
      </c>
      <c r="D328" s="444" t="s">
        <v>784</v>
      </c>
      <c r="E328" s="444" t="s">
        <v>1988</v>
      </c>
      <c r="F328" s="444"/>
      <c r="G328" s="76">
        <v>71.81</v>
      </c>
      <c r="H328" s="444"/>
      <c r="I328" s="444"/>
      <c r="J328" s="76">
        <v>71.81</v>
      </c>
      <c r="K328" s="76">
        <v>50.3</v>
      </c>
      <c r="L328" s="76">
        <v>21.51</v>
      </c>
      <c r="M328" s="444" t="s">
        <v>1989</v>
      </c>
      <c r="N328" s="444" t="s">
        <v>1990</v>
      </c>
      <c r="O328" s="444"/>
      <c r="P328" s="444" t="s">
        <v>1892</v>
      </c>
      <c r="Q328" s="444" t="s">
        <v>1909</v>
      </c>
      <c r="R328" s="377"/>
    </row>
    <row r="329" s="262" customFormat="1" spans="1:18">
      <c r="A329" s="312"/>
      <c r="B329" s="464" t="s">
        <v>98</v>
      </c>
      <c r="C329" s="464"/>
      <c r="D329" s="464"/>
      <c r="E329" s="464"/>
      <c r="F329" s="464"/>
      <c r="G329" s="75"/>
      <c r="H329" s="464"/>
      <c r="I329" s="464"/>
      <c r="J329" s="75"/>
      <c r="K329" s="75"/>
      <c r="L329" s="75"/>
      <c r="M329" s="464"/>
      <c r="N329" s="464"/>
      <c r="O329" s="464"/>
      <c r="P329" s="464"/>
      <c r="Q329" s="464"/>
      <c r="R329" s="474"/>
    </row>
    <row r="330" s="236" customFormat="1" ht="12" spans="1:18">
      <c r="A330" s="88" t="s">
        <v>38</v>
      </c>
      <c r="B330" s="89" t="s">
        <v>92</v>
      </c>
      <c r="C330" s="89"/>
      <c r="D330" s="90"/>
      <c r="E330" s="90"/>
      <c r="F330" s="90"/>
      <c r="G330" s="90"/>
      <c r="H330" s="90"/>
      <c r="I330" s="90"/>
      <c r="J330" s="276"/>
      <c r="K330" s="140"/>
      <c r="L330" s="140"/>
      <c r="M330" s="87"/>
      <c r="N330" s="87"/>
      <c r="O330" s="87"/>
      <c r="P330" s="87"/>
      <c r="Q330" s="87"/>
      <c r="R330" s="87"/>
    </row>
    <row r="331" s="236" customFormat="1" ht="409.5" spans="1:18">
      <c r="A331" s="390">
        <v>1</v>
      </c>
      <c r="B331" s="394" t="s">
        <v>831</v>
      </c>
      <c r="C331" s="394" t="s">
        <v>555</v>
      </c>
      <c r="D331" s="394" t="s">
        <v>832</v>
      </c>
      <c r="E331" s="465" t="s">
        <v>833</v>
      </c>
      <c r="F331" s="466"/>
      <c r="G331" s="394">
        <v>349.98</v>
      </c>
      <c r="H331" s="394">
        <v>29</v>
      </c>
      <c r="I331" s="466"/>
      <c r="J331" s="394">
        <v>349.98</v>
      </c>
      <c r="K331" s="394">
        <v>349.98</v>
      </c>
      <c r="L331" s="390"/>
      <c r="M331" s="418" t="s">
        <v>2042</v>
      </c>
      <c r="N331" s="394"/>
      <c r="O331" s="394"/>
      <c r="P331" s="394" t="s">
        <v>835</v>
      </c>
      <c r="Q331" s="394" t="s">
        <v>836</v>
      </c>
      <c r="R331" s="418" t="s">
        <v>2115</v>
      </c>
    </row>
    <row r="332" s="236" customFormat="1" ht="409.5" spans="1:18">
      <c r="A332" s="390">
        <v>2</v>
      </c>
      <c r="B332" s="394" t="s">
        <v>837</v>
      </c>
      <c r="C332" s="394" t="s">
        <v>555</v>
      </c>
      <c r="D332" s="394" t="s">
        <v>832</v>
      </c>
      <c r="E332" s="466" t="s">
        <v>833</v>
      </c>
      <c r="F332" s="466"/>
      <c r="G332" s="394">
        <v>201</v>
      </c>
      <c r="H332" s="394">
        <v>32</v>
      </c>
      <c r="I332" s="466"/>
      <c r="J332" s="394">
        <v>191.11</v>
      </c>
      <c r="K332" s="394">
        <v>191.11</v>
      </c>
      <c r="L332" s="390"/>
      <c r="M332" s="418" t="s">
        <v>2043</v>
      </c>
      <c r="N332" s="394"/>
      <c r="O332" s="394"/>
      <c r="P332" s="394" t="s">
        <v>835</v>
      </c>
      <c r="Q332" s="394" t="s">
        <v>839</v>
      </c>
      <c r="R332" s="418" t="s">
        <v>2116</v>
      </c>
    </row>
    <row r="333" s="236" customFormat="1" ht="180" spans="1:18">
      <c r="A333" s="88">
        <v>1</v>
      </c>
      <c r="B333" s="87" t="s">
        <v>2044</v>
      </c>
      <c r="C333" s="87" t="s">
        <v>545</v>
      </c>
      <c r="D333" s="87" t="s">
        <v>2045</v>
      </c>
      <c r="E333" s="90"/>
      <c r="F333" s="90"/>
      <c r="G333" s="87">
        <v>200</v>
      </c>
      <c r="H333" s="87"/>
      <c r="I333" s="87"/>
      <c r="J333" s="87">
        <v>100</v>
      </c>
      <c r="K333" s="87">
        <v>100</v>
      </c>
      <c r="L333" s="140"/>
      <c r="M333" s="87" t="s">
        <v>2046</v>
      </c>
      <c r="N333" s="87" t="s">
        <v>2047</v>
      </c>
      <c r="O333" s="469">
        <v>44925</v>
      </c>
      <c r="P333" s="87" t="s">
        <v>117</v>
      </c>
      <c r="Q333" s="87" t="s">
        <v>2048</v>
      </c>
      <c r="R333" s="87"/>
    </row>
    <row r="334" s="236" customFormat="1" ht="144" spans="1:18">
      <c r="A334" s="88">
        <v>2</v>
      </c>
      <c r="B334" s="87" t="s">
        <v>840</v>
      </c>
      <c r="C334" s="87" t="s">
        <v>841</v>
      </c>
      <c r="D334" s="87" t="s">
        <v>842</v>
      </c>
      <c r="E334" s="90"/>
      <c r="F334" s="90"/>
      <c r="G334" s="87">
        <v>186.79</v>
      </c>
      <c r="H334" s="87">
        <v>100</v>
      </c>
      <c r="I334" s="87"/>
      <c r="J334" s="275">
        <v>86.79</v>
      </c>
      <c r="K334" s="275">
        <v>86.79</v>
      </c>
      <c r="L334" s="140"/>
      <c r="M334" s="87" t="s">
        <v>2049</v>
      </c>
      <c r="N334" s="87" t="s">
        <v>844</v>
      </c>
      <c r="O334" s="469">
        <v>44925</v>
      </c>
      <c r="P334" s="87" t="s">
        <v>117</v>
      </c>
      <c r="Q334" s="87" t="s">
        <v>2050</v>
      </c>
      <c r="R334" s="87"/>
    </row>
    <row r="335" s="246" customFormat="1" ht="240" spans="1:18">
      <c r="A335" s="88">
        <v>3</v>
      </c>
      <c r="B335" s="87" t="s">
        <v>2051</v>
      </c>
      <c r="C335" s="87" t="s">
        <v>545</v>
      </c>
      <c r="D335" s="87"/>
      <c r="E335" s="87"/>
      <c r="F335" s="87"/>
      <c r="G335" s="87">
        <v>378.76</v>
      </c>
      <c r="H335" s="87">
        <v>0</v>
      </c>
      <c r="I335" s="87"/>
      <c r="J335" s="87">
        <v>378.76</v>
      </c>
      <c r="K335" s="87">
        <v>378.76</v>
      </c>
      <c r="L335" s="87"/>
      <c r="M335" s="87" t="s">
        <v>2052</v>
      </c>
      <c r="N335" s="87" t="s">
        <v>2053</v>
      </c>
      <c r="O335" s="469">
        <v>44925</v>
      </c>
      <c r="P335" s="87" t="s">
        <v>117</v>
      </c>
      <c r="Q335" s="87" t="s">
        <v>2054</v>
      </c>
      <c r="R335" s="311"/>
    </row>
    <row r="336" s="236" customFormat="1" ht="72" spans="1:18">
      <c r="A336" s="88">
        <v>1</v>
      </c>
      <c r="B336" s="89" t="s">
        <v>846</v>
      </c>
      <c r="C336" s="89" t="s">
        <v>545</v>
      </c>
      <c r="D336" s="90" t="s">
        <v>847</v>
      </c>
      <c r="E336" s="90" t="s">
        <v>848</v>
      </c>
      <c r="F336" s="90" t="s">
        <v>849</v>
      </c>
      <c r="G336" s="276">
        <v>266.25</v>
      </c>
      <c r="H336" s="90">
        <v>88</v>
      </c>
      <c r="I336" s="90"/>
      <c r="J336" s="276">
        <v>178.25</v>
      </c>
      <c r="K336" s="276">
        <v>178.25</v>
      </c>
      <c r="L336" s="140"/>
      <c r="M336" s="86" t="s">
        <v>850</v>
      </c>
      <c r="N336" s="86" t="s">
        <v>851</v>
      </c>
      <c r="O336" s="291"/>
      <c r="P336" s="87" t="s">
        <v>852</v>
      </c>
      <c r="Q336" s="87" t="s">
        <v>853</v>
      </c>
      <c r="R336" s="87"/>
    </row>
    <row r="337" s="236" customFormat="1" ht="144" spans="1:18">
      <c r="A337" s="88">
        <v>1</v>
      </c>
      <c r="B337" s="89" t="s">
        <v>854</v>
      </c>
      <c r="C337" s="89" t="s">
        <v>855</v>
      </c>
      <c r="D337" s="90" t="s">
        <v>782</v>
      </c>
      <c r="E337" s="90" t="s">
        <v>856</v>
      </c>
      <c r="F337" s="87" t="s">
        <v>857</v>
      </c>
      <c r="G337" s="276">
        <v>48.49</v>
      </c>
      <c r="H337" s="90">
        <v>0</v>
      </c>
      <c r="I337" s="90">
        <v>0</v>
      </c>
      <c r="J337" s="276">
        <v>48.49</v>
      </c>
      <c r="K337" s="140">
        <v>48.49</v>
      </c>
      <c r="L337" s="140">
        <v>0</v>
      </c>
      <c r="M337" s="470" t="s">
        <v>858</v>
      </c>
      <c r="N337" s="87" t="s">
        <v>859</v>
      </c>
      <c r="O337" s="87"/>
      <c r="P337" s="87" t="s">
        <v>464</v>
      </c>
      <c r="Q337" s="87" t="s">
        <v>860</v>
      </c>
      <c r="R337" s="87"/>
    </row>
    <row r="338" s="236" customFormat="1" ht="156" spans="1:18">
      <c r="A338" s="88">
        <v>2</v>
      </c>
      <c r="B338" s="89" t="s">
        <v>2055</v>
      </c>
      <c r="C338" s="89" t="s">
        <v>855</v>
      </c>
      <c r="D338" s="90" t="s">
        <v>782</v>
      </c>
      <c r="E338" s="90" t="s">
        <v>1904</v>
      </c>
      <c r="F338" s="87" t="s">
        <v>857</v>
      </c>
      <c r="G338" s="467">
        <v>156.2</v>
      </c>
      <c r="H338" s="90">
        <v>0</v>
      </c>
      <c r="I338" s="90">
        <v>0</v>
      </c>
      <c r="J338" s="267">
        <v>156.2</v>
      </c>
      <c r="K338" s="267">
        <v>156.2</v>
      </c>
      <c r="L338" s="140">
        <v>0</v>
      </c>
      <c r="M338" s="470" t="s">
        <v>2056</v>
      </c>
      <c r="N338" s="275" t="s">
        <v>2057</v>
      </c>
      <c r="O338" s="87"/>
      <c r="P338" s="87" t="s">
        <v>464</v>
      </c>
      <c r="Q338" s="87" t="s">
        <v>860</v>
      </c>
      <c r="R338" s="87"/>
    </row>
    <row r="339" s="236" customFormat="1" ht="12" spans="1:18">
      <c r="A339" s="88"/>
      <c r="B339" s="89" t="s">
        <v>2117</v>
      </c>
      <c r="C339" s="89"/>
      <c r="D339" s="90"/>
      <c r="E339" s="90"/>
      <c r="F339" s="87"/>
      <c r="G339" s="467"/>
      <c r="H339" s="90"/>
      <c r="I339" s="90"/>
      <c r="J339" s="267"/>
      <c r="K339" s="267"/>
      <c r="L339" s="140"/>
      <c r="M339" s="470"/>
      <c r="N339" s="275"/>
      <c r="O339" s="87"/>
      <c r="P339" s="87"/>
      <c r="Q339" s="87"/>
      <c r="R339" s="87"/>
    </row>
    <row r="340" s="236" customFormat="1" ht="12" spans="1:18">
      <c r="A340" s="88" t="s">
        <v>16</v>
      </c>
      <c r="B340" s="140" t="s">
        <v>49</v>
      </c>
      <c r="C340" s="140"/>
      <c r="D340" s="90"/>
      <c r="E340" s="90"/>
      <c r="F340" s="90"/>
      <c r="G340" s="90"/>
      <c r="H340" s="90"/>
      <c r="I340" s="90"/>
      <c r="J340" s="276"/>
      <c r="K340" s="140"/>
      <c r="L340" s="140"/>
      <c r="M340" s="87"/>
      <c r="N340" s="87"/>
      <c r="O340" s="87"/>
      <c r="P340" s="87"/>
      <c r="Q340" s="87"/>
      <c r="R340" s="87"/>
    </row>
    <row r="341" s="236" customFormat="1" ht="36" spans="1:18">
      <c r="A341" s="88">
        <v>1</v>
      </c>
      <c r="B341" s="140" t="s">
        <v>2001</v>
      </c>
      <c r="C341" s="89" t="s">
        <v>545</v>
      </c>
      <c r="D341" s="268" t="s">
        <v>826</v>
      </c>
      <c r="E341" s="268" t="s">
        <v>827</v>
      </c>
      <c r="F341" s="90"/>
      <c r="G341" s="90">
        <v>393</v>
      </c>
      <c r="H341" s="337">
        <v>200</v>
      </c>
      <c r="I341" s="337"/>
      <c r="J341" s="276">
        <v>193</v>
      </c>
      <c r="K341" s="140">
        <v>193</v>
      </c>
      <c r="L341" s="140"/>
      <c r="M341" s="87" t="s">
        <v>2002</v>
      </c>
      <c r="N341" s="87"/>
      <c r="O341" s="87"/>
      <c r="P341" s="87" t="s">
        <v>138</v>
      </c>
      <c r="Q341" s="87" t="s">
        <v>830</v>
      </c>
      <c r="R341" s="87"/>
    </row>
    <row r="342" s="236" customFormat="1" ht="12" spans="1:18">
      <c r="A342" s="88" t="s">
        <v>38</v>
      </c>
      <c r="B342" s="89" t="s">
        <v>92</v>
      </c>
      <c r="C342" s="89"/>
      <c r="D342" s="90"/>
      <c r="E342" s="90"/>
      <c r="F342" s="90"/>
      <c r="G342" s="90"/>
      <c r="H342" s="90"/>
      <c r="I342" s="90"/>
      <c r="J342" s="276"/>
      <c r="K342" s="140"/>
      <c r="L342" s="140"/>
      <c r="M342" s="87"/>
      <c r="N342" s="87"/>
      <c r="O342" s="87"/>
      <c r="P342" s="87"/>
      <c r="Q342" s="87"/>
      <c r="R342" s="87"/>
    </row>
    <row r="343" s="236" customFormat="1" ht="24" spans="1:18">
      <c r="A343" s="88">
        <v>1</v>
      </c>
      <c r="B343" s="89" t="s">
        <v>861</v>
      </c>
      <c r="C343" s="89" t="s">
        <v>555</v>
      </c>
      <c r="D343" s="90" t="s">
        <v>826</v>
      </c>
      <c r="E343" s="90" t="s">
        <v>862</v>
      </c>
      <c r="F343" s="90"/>
      <c r="G343" s="276">
        <v>199.8</v>
      </c>
      <c r="H343" s="90">
        <v>0</v>
      </c>
      <c r="I343" s="90"/>
      <c r="J343" s="276">
        <v>199.8</v>
      </c>
      <c r="K343" s="140">
        <v>199.8</v>
      </c>
      <c r="L343" s="140"/>
      <c r="M343" s="87" t="s">
        <v>863</v>
      </c>
      <c r="N343" s="87"/>
      <c r="O343" s="87"/>
      <c r="P343" s="87" t="s">
        <v>138</v>
      </c>
      <c r="Q343" s="87"/>
      <c r="R343" s="87"/>
    </row>
    <row r="344" s="236" customFormat="1" ht="12" spans="1:18">
      <c r="A344" s="88"/>
      <c r="B344" s="89" t="s">
        <v>2118</v>
      </c>
      <c r="C344" s="89"/>
      <c r="D344" s="90"/>
      <c r="E344" s="90"/>
      <c r="F344" s="90"/>
      <c r="G344" s="276"/>
      <c r="H344" s="90"/>
      <c r="I344" s="90"/>
      <c r="J344" s="276"/>
      <c r="K344" s="140"/>
      <c r="L344" s="140"/>
      <c r="M344" s="87"/>
      <c r="N344" s="87"/>
      <c r="O344" s="87"/>
      <c r="P344" s="87"/>
      <c r="Q344" s="87"/>
      <c r="R344" s="87"/>
    </row>
    <row r="345" s="236" customFormat="1" ht="12" spans="1:18">
      <c r="A345" s="88" t="s">
        <v>16</v>
      </c>
      <c r="B345" s="140" t="s">
        <v>49</v>
      </c>
      <c r="C345" s="140"/>
      <c r="D345" s="90"/>
      <c r="E345" s="90"/>
      <c r="F345" s="90"/>
      <c r="G345" s="90"/>
      <c r="H345" s="90"/>
      <c r="I345" s="90"/>
      <c r="J345" s="276"/>
      <c r="K345" s="140"/>
      <c r="L345" s="140"/>
      <c r="M345" s="87"/>
      <c r="N345" s="87"/>
      <c r="O345" s="87"/>
      <c r="P345" s="87"/>
      <c r="Q345" s="87"/>
      <c r="R345" s="87"/>
    </row>
    <row r="346" s="236" customFormat="1" ht="36" spans="1:18">
      <c r="A346" s="88">
        <v>1</v>
      </c>
      <c r="B346" s="87" t="s">
        <v>815</v>
      </c>
      <c r="C346" s="87" t="s">
        <v>611</v>
      </c>
      <c r="D346" s="87" t="s">
        <v>816</v>
      </c>
      <c r="E346" s="363" t="s">
        <v>817</v>
      </c>
      <c r="F346" s="363" t="s">
        <v>818</v>
      </c>
      <c r="G346" s="87">
        <v>565.45</v>
      </c>
      <c r="H346" s="87">
        <v>250</v>
      </c>
      <c r="I346" s="337">
        <v>0</v>
      </c>
      <c r="J346" s="87">
        <v>140</v>
      </c>
      <c r="K346" s="87">
        <v>140</v>
      </c>
      <c r="L346" s="140">
        <v>0</v>
      </c>
      <c r="M346" s="471" t="s">
        <v>819</v>
      </c>
      <c r="N346" s="363" t="s">
        <v>1991</v>
      </c>
      <c r="O346" s="87"/>
      <c r="P346" s="275" t="s">
        <v>145</v>
      </c>
      <c r="Q346" s="87" t="s">
        <v>821</v>
      </c>
      <c r="R346" s="87"/>
    </row>
    <row r="347" s="236" customFormat="1" ht="36" spans="1:18">
      <c r="A347" s="88">
        <v>2</v>
      </c>
      <c r="B347" s="87" t="s">
        <v>822</v>
      </c>
      <c r="C347" s="87" t="s">
        <v>611</v>
      </c>
      <c r="D347" s="87" t="s">
        <v>816</v>
      </c>
      <c r="E347" s="363" t="s">
        <v>817</v>
      </c>
      <c r="F347" s="363" t="s">
        <v>818</v>
      </c>
      <c r="G347" s="87">
        <v>547.57</v>
      </c>
      <c r="H347" s="337">
        <v>0</v>
      </c>
      <c r="I347" s="337">
        <v>0</v>
      </c>
      <c r="J347" s="87">
        <v>400</v>
      </c>
      <c r="K347" s="87">
        <v>400</v>
      </c>
      <c r="L347" s="140">
        <v>0</v>
      </c>
      <c r="M347" s="471" t="s">
        <v>823</v>
      </c>
      <c r="N347" s="363" t="s">
        <v>1991</v>
      </c>
      <c r="O347" s="87"/>
      <c r="P347" s="275" t="s">
        <v>145</v>
      </c>
      <c r="Q347" s="87" t="s">
        <v>824</v>
      </c>
      <c r="R347" s="87"/>
    </row>
    <row r="348" s="236" customFormat="1" ht="36" spans="1:18">
      <c r="A348" s="88">
        <v>3</v>
      </c>
      <c r="B348" s="87" t="s">
        <v>1992</v>
      </c>
      <c r="C348" s="87" t="s">
        <v>611</v>
      </c>
      <c r="D348" s="87" t="s">
        <v>816</v>
      </c>
      <c r="E348" s="363" t="s">
        <v>817</v>
      </c>
      <c r="F348" s="363" t="s">
        <v>818</v>
      </c>
      <c r="G348" s="87">
        <v>551.16</v>
      </c>
      <c r="H348" s="337">
        <v>0</v>
      </c>
      <c r="I348" s="337">
        <v>0</v>
      </c>
      <c r="J348" s="87">
        <v>400</v>
      </c>
      <c r="K348" s="87">
        <v>400</v>
      </c>
      <c r="L348" s="140">
        <v>0</v>
      </c>
      <c r="M348" s="471" t="s">
        <v>1993</v>
      </c>
      <c r="N348" s="363" t="s">
        <v>1991</v>
      </c>
      <c r="O348" s="87"/>
      <c r="P348" s="275" t="s">
        <v>145</v>
      </c>
      <c r="Q348" s="87" t="s">
        <v>1994</v>
      </c>
      <c r="R348" s="87"/>
    </row>
    <row r="349" s="236" customFormat="1" ht="48" spans="1:18">
      <c r="A349" s="88">
        <v>4</v>
      </c>
      <c r="B349" s="87" t="s">
        <v>1995</v>
      </c>
      <c r="C349" s="87" t="s">
        <v>545</v>
      </c>
      <c r="D349" s="87" t="s">
        <v>1996</v>
      </c>
      <c r="E349" s="268" t="s">
        <v>659</v>
      </c>
      <c r="F349" s="90" t="s">
        <v>1997</v>
      </c>
      <c r="G349" s="87">
        <v>25500</v>
      </c>
      <c r="H349" s="87">
        <v>2500</v>
      </c>
      <c r="I349" s="337">
        <v>0</v>
      </c>
      <c r="J349" s="87">
        <v>3000</v>
      </c>
      <c r="K349" s="87">
        <v>3000</v>
      </c>
      <c r="L349" s="140">
        <v>0</v>
      </c>
      <c r="M349" s="87" t="s">
        <v>1998</v>
      </c>
      <c r="N349" s="87" t="s">
        <v>1999</v>
      </c>
      <c r="O349" s="87"/>
      <c r="P349" s="275" t="s">
        <v>145</v>
      </c>
      <c r="Q349" s="87" t="s">
        <v>2000</v>
      </c>
      <c r="R349" s="87"/>
    </row>
    <row r="350" s="236" customFormat="1" ht="12" spans="1:18">
      <c r="A350" s="88" t="s">
        <v>33</v>
      </c>
      <c r="B350" s="140" t="s">
        <v>553</v>
      </c>
      <c r="C350" s="140"/>
      <c r="D350" s="90"/>
      <c r="E350" s="90"/>
      <c r="F350" s="90"/>
      <c r="G350" s="90"/>
      <c r="H350" s="90"/>
      <c r="I350" s="90"/>
      <c r="J350" s="276"/>
      <c r="K350" s="140"/>
      <c r="L350" s="140"/>
      <c r="M350" s="87"/>
      <c r="N350" s="87"/>
      <c r="O350" s="87"/>
      <c r="P350" s="87"/>
      <c r="Q350" s="87"/>
      <c r="R350" s="87"/>
    </row>
    <row r="351" s="236" customFormat="1" ht="12" spans="1:18">
      <c r="A351" s="88">
        <v>1</v>
      </c>
      <c r="B351" s="89"/>
      <c r="C351" s="89"/>
      <c r="D351" s="90"/>
      <c r="E351" s="90"/>
      <c r="F351" s="90"/>
      <c r="G351" s="90"/>
      <c r="H351" s="90"/>
      <c r="I351" s="90"/>
      <c r="J351" s="276"/>
      <c r="K351" s="140"/>
      <c r="L351" s="140"/>
      <c r="M351" s="87"/>
      <c r="N351" s="87"/>
      <c r="O351" s="87"/>
      <c r="P351" s="87"/>
      <c r="Q351" s="87"/>
      <c r="R351" s="87"/>
    </row>
    <row r="352" s="236" customFormat="1" ht="12" spans="1:18">
      <c r="A352" s="88" t="s">
        <v>38</v>
      </c>
      <c r="B352" s="89" t="s">
        <v>92</v>
      </c>
      <c r="C352" s="89"/>
      <c r="D352" s="90"/>
      <c r="E352" s="90"/>
      <c r="F352" s="90"/>
      <c r="G352" s="90"/>
      <c r="H352" s="90"/>
      <c r="I352" s="90"/>
      <c r="J352" s="276"/>
      <c r="K352" s="140"/>
      <c r="L352" s="140"/>
      <c r="M352" s="87"/>
      <c r="N352" s="87"/>
      <c r="O352" s="87"/>
      <c r="P352" s="87"/>
      <c r="Q352" s="87"/>
      <c r="R352" s="87"/>
    </row>
    <row r="353" s="236" customFormat="1" ht="60" spans="1:18">
      <c r="A353" s="88">
        <v>1</v>
      </c>
      <c r="B353" s="86" t="s">
        <v>2058</v>
      </c>
      <c r="C353" s="87" t="s">
        <v>555</v>
      </c>
      <c r="D353" s="87" t="s">
        <v>816</v>
      </c>
      <c r="E353" s="90" t="s">
        <v>867</v>
      </c>
      <c r="F353" s="90"/>
      <c r="G353" s="87">
        <v>98.24</v>
      </c>
      <c r="H353" s="90">
        <v>0</v>
      </c>
      <c r="I353" s="90">
        <v>0</v>
      </c>
      <c r="J353" s="87">
        <v>98.24</v>
      </c>
      <c r="K353" s="87">
        <v>98.24</v>
      </c>
      <c r="L353" s="140">
        <v>0</v>
      </c>
      <c r="M353" s="87" t="s">
        <v>868</v>
      </c>
      <c r="N353" s="43" t="s">
        <v>2059</v>
      </c>
      <c r="O353" s="87"/>
      <c r="P353" s="275" t="s">
        <v>145</v>
      </c>
      <c r="Q353" s="87"/>
      <c r="R353" s="87"/>
    </row>
    <row r="354" s="236" customFormat="1" ht="36" spans="1:18">
      <c r="A354" s="88">
        <v>2</v>
      </c>
      <c r="B354" s="86" t="s">
        <v>2060</v>
      </c>
      <c r="C354" s="87" t="s">
        <v>555</v>
      </c>
      <c r="D354" s="87" t="s">
        <v>1996</v>
      </c>
      <c r="E354" s="90" t="s">
        <v>848</v>
      </c>
      <c r="F354" s="90"/>
      <c r="G354" s="87">
        <v>80</v>
      </c>
      <c r="H354" s="90">
        <v>0</v>
      </c>
      <c r="I354" s="90">
        <v>0</v>
      </c>
      <c r="J354" s="87">
        <v>80</v>
      </c>
      <c r="K354" s="87">
        <v>80</v>
      </c>
      <c r="L354" s="140">
        <v>0</v>
      </c>
      <c r="M354" s="87" t="s">
        <v>2061</v>
      </c>
      <c r="N354" s="87" t="s">
        <v>864</v>
      </c>
      <c r="O354" s="87"/>
      <c r="P354" s="275" t="s">
        <v>145</v>
      </c>
      <c r="Q354" s="87"/>
      <c r="R354" s="87"/>
    </row>
    <row r="355" s="236" customFormat="1" ht="36" spans="1:18">
      <c r="A355" s="88">
        <v>3</v>
      </c>
      <c r="B355" s="86" t="s">
        <v>2062</v>
      </c>
      <c r="C355" s="87" t="s">
        <v>611</v>
      </c>
      <c r="D355" s="87" t="s">
        <v>816</v>
      </c>
      <c r="E355" s="363" t="s">
        <v>817</v>
      </c>
      <c r="F355" s="90"/>
      <c r="G355" s="87">
        <v>37.47</v>
      </c>
      <c r="H355" s="90">
        <v>0</v>
      </c>
      <c r="I355" s="90">
        <v>0</v>
      </c>
      <c r="J355" s="87">
        <v>37.47</v>
      </c>
      <c r="K355" s="87">
        <v>37.47</v>
      </c>
      <c r="L355" s="140">
        <v>0</v>
      </c>
      <c r="M355" s="472" t="s">
        <v>871</v>
      </c>
      <c r="N355" s="87" t="s">
        <v>864</v>
      </c>
      <c r="O355" s="87"/>
      <c r="P355" s="275" t="s">
        <v>145</v>
      </c>
      <c r="Q355" s="87" t="s">
        <v>2063</v>
      </c>
      <c r="R355" s="87"/>
    </row>
    <row r="356" s="236" customFormat="1" ht="36" spans="1:18">
      <c r="A356" s="88">
        <v>4</v>
      </c>
      <c r="B356" s="86" t="s">
        <v>2064</v>
      </c>
      <c r="C356" s="87" t="s">
        <v>545</v>
      </c>
      <c r="D356" s="87" t="s">
        <v>816</v>
      </c>
      <c r="E356" s="90" t="s">
        <v>867</v>
      </c>
      <c r="F356" s="90"/>
      <c r="G356" s="87">
        <v>153.41</v>
      </c>
      <c r="H356" s="90">
        <v>0</v>
      </c>
      <c r="I356" s="90">
        <v>0</v>
      </c>
      <c r="J356" s="87">
        <v>153.41</v>
      </c>
      <c r="K356" s="87">
        <v>153.41</v>
      </c>
      <c r="L356" s="140">
        <v>0</v>
      </c>
      <c r="M356" s="87" t="s">
        <v>2065</v>
      </c>
      <c r="N356" s="87" t="s">
        <v>864</v>
      </c>
      <c r="O356" s="87"/>
      <c r="P356" s="275" t="s">
        <v>145</v>
      </c>
      <c r="Q356" s="87"/>
      <c r="R356" s="87"/>
    </row>
    <row r="357" s="236" customFormat="1" ht="48" spans="1:18">
      <c r="A357" s="88">
        <v>5</v>
      </c>
      <c r="B357" s="86" t="s">
        <v>2066</v>
      </c>
      <c r="C357" s="87" t="s">
        <v>874</v>
      </c>
      <c r="D357" s="87" t="s">
        <v>2067</v>
      </c>
      <c r="E357" s="90" t="s">
        <v>867</v>
      </c>
      <c r="F357" s="90"/>
      <c r="G357" s="87">
        <v>46</v>
      </c>
      <c r="H357" s="90">
        <v>0</v>
      </c>
      <c r="I357" s="90">
        <v>0</v>
      </c>
      <c r="J357" s="87">
        <v>46</v>
      </c>
      <c r="K357" s="87">
        <v>46</v>
      </c>
      <c r="L357" s="140">
        <v>0</v>
      </c>
      <c r="M357" s="87" t="s">
        <v>877</v>
      </c>
      <c r="N357" s="87" t="s">
        <v>878</v>
      </c>
      <c r="O357" s="87"/>
      <c r="P357" s="275" t="s">
        <v>145</v>
      </c>
      <c r="Q357" s="87"/>
      <c r="R357" s="87"/>
    </row>
    <row r="358" s="236" customFormat="1" ht="84" spans="1:18">
      <c r="A358" s="88">
        <v>6</v>
      </c>
      <c r="B358" s="86" t="s">
        <v>2068</v>
      </c>
      <c r="C358" s="87" t="s">
        <v>611</v>
      </c>
      <c r="D358" s="87" t="s">
        <v>2067</v>
      </c>
      <c r="E358" s="90" t="s">
        <v>867</v>
      </c>
      <c r="F358" s="90"/>
      <c r="G358" s="87">
        <v>29</v>
      </c>
      <c r="H358" s="90">
        <v>0</v>
      </c>
      <c r="I358" s="90">
        <v>0</v>
      </c>
      <c r="J358" s="87">
        <v>29</v>
      </c>
      <c r="K358" s="87">
        <v>29</v>
      </c>
      <c r="L358" s="140">
        <v>0</v>
      </c>
      <c r="M358" s="87" t="s">
        <v>2069</v>
      </c>
      <c r="N358" s="87" t="s">
        <v>2070</v>
      </c>
      <c r="O358" s="87"/>
      <c r="P358" s="275" t="s">
        <v>145</v>
      </c>
      <c r="Q358" s="87" t="s">
        <v>882</v>
      </c>
      <c r="R358" s="87"/>
    </row>
    <row r="359" s="236" customFormat="1" ht="12" spans="1:18">
      <c r="A359" s="88" t="s">
        <v>33</v>
      </c>
      <c r="B359" s="88" t="s">
        <v>553</v>
      </c>
      <c r="C359" s="88"/>
      <c r="D359" s="279"/>
      <c r="E359" s="279"/>
      <c r="F359" s="279"/>
      <c r="G359" s="280">
        <f t="shared" ref="G359:L359" si="67">SUM(G360:G366)</f>
        <v>4435.36</v>
      </c>
      <c r="H359" s="280">
        <f t="shared" si="67"/>
        <v>102</v>
      </c>
      <c r="I359" s="280">
        <f t="shared" si="67"/>
        <v>0</v>
      </c>
      <c r="J359" s="280">
        <f t="shared" si="67"/>
        <v>4333.36</v>
      </c>
      <c r="K359" s="280">
        <f t="shared" si="67"/>
        <v>4333.36</v>
      </c>
      <c r="L359" s="280">
        <f t="shared" si="67"/>
        <v>0</v>
      </c>
      <c r="M359" s="86"/>
      <c r="N359" s="86"/>
      <c r="O359" s="87"/>
      <c r="P359" s="87"/>
      <c r="Q359" s="87"/>
      <c r="R359" s="87"/>
    </row>
    <row r="360" s="246" customFormat="1" ht="36" spans="1:18">
      <c r="A360" s="87">
        <v>1</v>
      </c>
      <c r="B360" s="87" t="s">
        <v>2003</v>
      </c>
      <c r="C360" s="58" t="s">
        <v>555</v>
      </c>
      <c r="D360" s="87" t="s">
        <v>2004</v>
      </c>
      <c r="E360" s="87" t="s">
        <v>2005</v>
      </c>
      <c r="F360" s="87" t="s">
        <v>2006</v>
      </c>
      <c r="G360" s="87">
        <v>536.71</v>
      </c>
      <c r="H360" s="87">
        <v>18</v>
      </c>
      <c r="I360" s="87"/>
      <c r="J360" s="87">
        <f t="shared" ref="J360:J363" si="68">G360-H360</f>
        <v>518.71</v>
      </c>
      <c r="K360" s="87">
        <v>518.71</v>
      </c>
      <c r="L360" s="311"/>
      <c r="M360" s="86" t="s">
        <v>2007</v>
      </c>
      <c r="N360" s="275" t="s">
        <v>2008</v>
      </c>
      <c r="O360" s="275" t="s">
        <v>153</v>
      </c>
      <c r="P360" s="88" t="s">
        <v>153</v>
      </c>
      <c r="Q360" s="275" t="s">
        <v>2009</v>
      </c>
      <c r="R360" s="311"/>
    </row>
    <row r="361" s="246" customFormat="1" ht="36" spans="1:18">
      <c r="A361" s="87">
        <v>2</v>
      </c>
      <c r="B361" s="87" t="s">
        <v>2010</v>
      </c>
      <c r="C361" s="58" t="s">
        <v>555</v>
      </c>
      <c r="D361" s="87" t="s">
        <v>991</v>
      </c>
      <c r="E361" s="87"/>
      <c r="F361" s="87" t="s">
        <v>2011</v>
      </c>
      <c r="G361" s="87">
        <v>1607.84</v>
      </c>
      <c r="H361" s="87">
        <v>59</v>
      </c>
      <c r="I361" s="87"/>
      <c r="J361" s="87">
        <f t="shared" si="68"/>
        <v>1548.84</v>
      </c>
      <c r="K361" s="275">
        <v>1548.84</v>
      </c>
      <c r="L361" s="311"/>
      <c r="M361" s="86" t="s">
        <v>2012</v>
      </c>
      <c r="N361" s="275" t="s">
        <v>2013</v>
      </c>
      <c r="O361" s="275" t="s">
        <v>153</v>
      </c>
      <c r="P361" s="88" t="s">
        <v>153</v>
      </c>
      <c r="Q361" s="275" t="s">
        <v>2014</v>
      </c>
      <c r="R361" s="475"/>
    </row>
    <row r="362" s="246" customFormat="1" ht="36" spans="1:18">
      <c r="A362" s="87">
        <v>3</v>
      </c>
      <c r="B362" s="87" t="s">
        <v>2015</v>
      </c>
      <c r="C362" s="58" t="s">
        <v>555</v>
      </c>
      <c r="D362" s="87" t="s">
        <v>984</v>
      </c>
      <c r="E362" s="87"/>
      <c r="F362" s="87" t="s">
        <v>2016</v>
      </c>
      <c r="G362" s="87">
        <v>318.95</v>
      </c>
      <c r="H362" s="87">
        <v>17</v>
      </c>
      <c r="I362" s="87"/>
      <c r="J362" s="87">
        <f t="shared" si="68"/>
        <v>301.95</v>
      </c>
      <c r="K362" s="275">
        <v>301.95</v>
      </c>
      <c r="L362" s="311"/>
      <c r="M362" s="86" t="s">
        <v>2017</v>
      </c>
      <c r="N362" s="275" t="s">
        <v>2018</v>
      </c>
      <c r="O362" s="275" t="s">
        <v>153</v>
      </c>
      <c r="P362" s="88" t="s">
        <v>153</v>
      </c>
      <c r="Q362" s="275" t="s">
        <v>2019</v>
      </c>
      <c r="R362" s="475"/>
    </row>
    <row r="363" s="246" customFormat="1" ht="36" spans="1:18">
      <c r="A363" s="87">
        <v>4</v>
      </c>
      <c r="B363" s="87" t="s">
        <v>2020</v>
      </c>
      <c r="C363" s="58" t="s">
        <v>555</v>
      </c>
      <c r="D363" s="87" t="s">
        <v>2021</v>
      </c>
      <c r="E363" s="87"/>
      <c r="F363" s="87" t="s">
        <v>2022</v>
      </c>
      <c r="G363" s="87">
        <v>162.39</v>
      </c>
      <c r="H363" s="87">
        <v>8</v>
      </c>
      <c r="I363" s="87"/>
      <c r="J363" s="87">
        <f t="shared" si="68"/>
        <v>154.39</v>
      </c>
      <c r="K363" s="275">
        <v>154.39</v>
      </c>
      <c r="L363" s="311"/>
      <c r="M363" s="86" t="s">
        <v>2023</v>
      </c>
      <c r="N363" s="275" t="s">
        <v>2024</v>
      </c>
      <c r="O363" s="275" t="s">
        <v>153</v>
      </c>
      <c r="P363" s="88" t="s">
        <v>153</v>
      </c>
      <c r="Q363" s="275" t="s">
        <v>2025</v>
      </c>
      <c r="R363" s="475"/>
    </row>
    <row r="364" s="236" customFormat="1" ht="60" spans="1:18">
      <c r="A364" s="87">
        <v>5</v>
      </c>
      <c r="B364" s="88" t="s">
        <v>2026</v>
      </c>
      <c r="C364" s="88" t="s">
        <v>611</v>
      </c>
      <c r="D364" s="88" t="s">
        <v>2027</v>
      </c>
      <c r="E364" s="279"/>
      <c r="F364" s="279" t="s">
        <v>2028</v>
      </c>
      <c r="G364" s="88">
        <v>930.48</v>
      </c>
      <c r="H364" s="88">
        <v>0</v>
      </c>
      <c r="I364" s="88">
        <v>0</v>
      </c>
      <c r="J364" s="88">
        <v>930.48</v>
      </c>
      <c r="K364" s="88">
        <v>930.48</v>
      </c>
      <c r="L364" s="88">
        <v>0</v>
      </c>
      <c r="M364" s="473" t="s">
        <v>2029</v>
      </c>
      <c r="N364" s="473" t="s">
        <v>2030</v>
      </c>
      <c r="O364" s="88"/>
      <c r="P364" s="88" t="s">
        <v>153</v>
      </c>
      <c r="Q364" s="87" t="s">
        <v>2031</v>
      </c>
      <c r="R364" s="87"/>
    </row>
    <row r="365" s="236" customFormat="1" ht="144" spans="1:18">
      <c r="A365" s="87">
        <v>6</v>
      </c>
      <c r="B365" s="88" t="s">
        <v>2032</v>
      </c>
      <c r="C365" s="304" t="s">
        <v>555</v>
      </c>
      <c r="D365" s="88" t="s">
        <v>1077</v>
      </c>
      <c r="E365" s="88" t="s">
        <v>2033</v>
      </c>
      <c r="F365" s="279" t="s">
        <v>2034</v>
      </c>
      <c r="G365" s="88">
        <v>443.43</v>
      </c>
      <c r="H365" s="88">
        <v>0</v>
      </c>
      <c r="I365" s="88">
        <v>0</v>
      </c>
      <c r="J365" s="88">
        <v>443.43</v>
      </c>
      <c r="K365" s="88">
        <v>443.43</v>
      </c>
      <c r="L365" s="88">
        <v>0</v>
      </c>
      <c r="M365" s="473" t="s">
        <v>2035</v>
      </c>
      <c r="N365" s="473" t="s">
        <v>2036</v>
      </c>
      <c r="O365" s="88"/>
      <c r="P365" s="88" t="s">
        <v>153</v>
      </c>
      <c r="Q365" s="87" t="s">
        <v>2031</v>
      </c>
      <c r="R365" s="87"/>
    </row>
    <row r="366" s="236" customFormat="1" ht="228" spans="1:18">
      <c r="A366" s="87">
        <v>7</v>
      </c>
      <c r="B366" s="88" t="s">
        <v>2037</v>
      </c>
      <c r="C366" s="304" t="s">
        <v>555</v>
      </c>
      <c r="D366" s="88" t="s">
        <v>2038</v>
      </c>
      <c r="E366" s="88" t="s">
        <v>2039</v>
      </c>
      <c r="F366" s="279" t="s">
        <v>2028</v>
      </c>
      <c r="G366" s="88">
        <v>435.56</v>
      </c>
      <c r="H366" s="88">
        <v>0</v>
      </c>
      <c r="I366" s="88">
        <v>0</v>
      </c>
      <c r="J366" s="88">
        <v>435.56</v>
      </c>
      <c r="K366" s="88">
        <v>435.56</v>
      </c>
      <c r="L366" s="88">
        <v>0</v>
      </c>
      <c r="M366" s="473" t="s">
        <v>2040</v>
      </c>
      <c r="N366" s="473" t="s">
        <v>2041</v>
      </c>
      <c r="O366" s="88"/>
      <c r="P366" s="88" t="s">
        <v>153</v>
      </c>
      <c r="Q366" s="87" t="s">
        <v>2031</v>
      </c>
      <c r="R366" s="87"/>
    </row>
    <row r="367" s="236" customFormat="1" ht="12" spans="1:18">
      <c r="A367" s="88" t="s">
        <v>38</v>
      </c>
      <c r="B367" s="89" t="s">
        <v>92</v>
      </c>
      <c r="C367" s="89"/>
      <c r="D367" s="90"/>
      <c r="E367" s="90"/>
      <c r="F367" s="90"/>
      <c r="G367" s="90"/>
      <c r="H367" s="90"/>
      <c r="I367" s="90"/>
      <c r="J367" s="276"/>
      <c r="K367" s="140"/>
      <c r="L367" s="140"/>
      <c r="M367" s="87"/>
      <c r="N367" s="87"/>
      <c r="O367" s="87"/>
      <c r="P367" s="87"/>
      <c r="Q367" s="87"/>
      <c r="R367" s="87"/>
    </row>
    <row r="368" s="236" customFormat="1" ht="36" spans="1:18">
      <c r="A368" s="88">
        <v>1</v>
      </c>
      <c r="B368" s="304" t="s">
        <v>888</v>
      </c>
      <c r="C368" s="304" t="s">
        <v>555</v>
      </c>
      <c r="D368" s="279" t="s">
        <v>889</v>
      </c>
      <c r="E368" s="279" t="s">
        <v>890</v>
      </c>
      <c r="F368" s="279"/>
      <c r="G368" s="468">
        <v>98.12</v>
      </c>
      <c r="H368" s="468"/>
      <c r="I368" s="468"/>
      <c r="J368" s="468">
        <v>98.12</v>
      </c>
      <c r="K368" s="468">
        <v>98.12</v>
      </c>
      <c r="L368" s="468"/>
      <c r="M368" s="304" t="s">
        <v>891</v>
      </c>
      <c r="N368" s="87"/>
      <c r="O368" s="87"/>
      <c r="P368" s="107" t="s">
        <v>468</v>
      </c>
      <c r="Q368" s="107" t="s">
        <v>892</v>
      </c>
      <c r="R368" s="87"/>
    </row>
    <row r="369" s="236" customFormat="1" ht="48" spans="1:18">
      <c r="A369" s="88">
        <v>2</v>
      </c>
      <c r="B369" s="304" t="s">
        <v>893</v>
      </c>
      <c r="C369" s="304" t="s">
        <v>611</v>
      </c>
      <c r="D369" s="279" t="s">
        <v>894</v>
      </c>
      <c r="E369" s="279" t="s">
        <v>895</v>
      </c>
      <c r="F369" s="279"/>
      <c r="G369" s="468">
        <v>60.6</v>
      </c>
      <c r="H369" s="468"/>
      <c r="I369" s="468"/>
      <c r="J369" s="468">
        <v>60.6</v>
      </c>
      <c r="K369" s="468">
        <v>60.6</v>
      </c>
      <c r="L369" s="88"/>
      <c r="M369" s="304" t="s">
        <v>896</v>
      </c>
      <c r="N369" s="87"/>
      <c r="O369" s="87"/>
      <c r="P369" s="107" t="s">
        <v>468</v>
      </c>
      <c r="Q369" s="107" t="s">
        <v>897</v>
      </c>
      <c r="R369" s="87"/>
    </row>
  </sheetData>
  <mergeCells count="17">
    <mergeCell ref="A1:B1"/>
    <mergeCell ref="B2:Q2"/>
    <mergeCell ref="A3:I3"/>
    <mergeCell ref="D4:E4"/>
    <mergeCell ref="H4:I4"/>
    <mergeCell ref="J4:L4"/>
    <mergeCell ref="A4:A5"/>
    <mergeCell ref="B4:B5"/>
    <mergeCell ref="C4:C5"/>
    <mergeCell ref="F4:F5"/>
    <mergeCell ref="G4:G5"/>
    <mergeCell ref="M4:M5"/>
    <mergeCell ref="N4:N5"/>
    <mergeCell ref="O4:O5"/>
    <mergeCell ref="P4:P5"/>
    <mergeCell ref="Q4:Q5"/>
    <mergeCell ref="R4:R5"/>
  </mergeCells>
  <conditionalFormatting sqref="B223:B230">
    <cfRule type="duplicateValues" dxfId="0" priority="3"/>
    <cfRule type="duplicateValues" dxfId="0" priority="4"/>
    <cfRule type="duplicateValues" dxfId="0" priority="5"/>
    <cfRule type="duplicateValues" dxfId="0" priority="6"/>
    <cfRule type="duplicateValues" dxfId="0" priority="7"/>
    <cfRule type="duplicateValues" dxfId="0" priority="8"/>
    <cfRule type="duplicateValues" dxfId="0" priority="9"/>
    <cfRule type="duplicateValues" dxfId="0" priority="10"/>
  </conditionalFormatting>
  <conditionalFormatting sqref="G223:G230">
    <cfRule type="duplicateValues" dxfId="0" priority="1"/>
    <cfRule type="duplicateValues" dxfId="0" priority="2"/>
  </conditionalFormatting>
  <pageMargins left="0.393055555555556" right="0.357638888888889" top="0.708333333333333" bottom="0.590277777777778" header="0.511805555555556" footer="0.428472222222222"/>
  <pageSetup paperSize="9" scale="77" orientation="landscape" horizontalDpi="600" verticalDpi="600"/>
  <headerFooter>
    <oddFooter>&amp;C第 &amp;P 页，共 &amp;N 页</oddFooter>
  </headerFooter>
  <rowBreaks count="1" manualBreakCount="1">
    <brk id="339" max="17"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pageSetUpPr fitToPage="1"/>
  </sheetPr>
  <dimension ref="A1:U24"/>
  <sheetViews>
    <sheetView view="pageBreakPreview" zoomScale="80" zoomScaleNormal="40" workbookViewId="0">
      <pane xSplit="5" ySplit="4" topLeftCell="F5" activePane="bottomRight" state="frozen"/>
      <selection/>
      <selection pane="topRight"/>
      <selection pane="bottomLeft"/>
      <selection pane="bottomRight" activeCell="V1" sqref="V$1:V$1048576"/>
    </sheetView>
  </sheetViews>
  <sheetFormatPr defaultColWidth="8.75" defaultRowHeight="14.25"/>
  <cols>
    <col min="1" max="1" width="5.125" style="153" customWidth="1"/>
    <col min="2" max="2" width="21" style="153" customWidth="1"/>
    <col min="3" max="3" width="7.75" style="153" customWidth="1"/>
    <col min="4" max="4" width="8.25" style="153" customWidth="1"/>
    <col min="5" max="5" width="8.125" style="153" customWidth="1"/>
    <col min="6" max="6" width="4.75" style="153" customWidth="1"/>
    <col min="7" max="7" width="9.125" style="153" customWidth="1"/>
    <col min="8" max="8" width="7.875" style="153" customWidth="1"/>
    <col min="9" max="9" width="6.875" style="153" customWidth="1"/>
    <col min="10" max="10" width="10.5166666666667" style="153" customWidth="1"/>
    <col min="11" max="11" width="11.8666666666667" style="153" customWidth="1"/>
    <col min="12" max="12" width="7.625" style="153" customWidth="1"/>
    <col min="13" max="13" width="30.625" style="153" customWidth="1"/>
    <col min="14" max="14" width="8.75" style="153" customWidth="1"/>
    <col min="15" max="15" width="8" style="153" hidden="1" customWidth="1"/>
    <col min="16" max="16" width="8.875" style="153" customWidth="1"/>
    <col min="17" max="17" width="7.375" style="153" customWidth="1"/>
    <col min="18" max="18" width="9.125" style="153" customWidth="1"/>
    <col min="19" max="19" width="10.8333333333333" style="153" customWidth="1"/>
    <col min="20" max="20" width="12.625" style="153" hidden="1" customWidth="1"/>
    <col min="21" max="21" width="10.5" style="153" hidden="1" customWidth="1"/>
    <col min="22" max="22" width="12.75" style="153"/>
    <col min="23" max="23" width="12.6666666666667" style="153"/>
    <col min="24" max="24" width="13.9583333333333" style="153" customWidth="1"/>
    <col min="25" max="16381" width="8.75" style="153"/>
    <col min="16382" max="16384" width="8.75" style="154"/>
  </cols>
  <sheetData>
    <row r="1" ht="42.95" customHeight="1" spans="2:19">
      <c r="B1" s="32" t="s">
        <v>2119</v>
      </c>
      <c r="C1" s="32"/>
      <c r="D1" s="32"/>
      <c r="E1" s="32"/>
      <c r="F1" s="32"/>
      <c r="G1" s="32"/>
      <c r="H1" s="32"/>
      <c r="I1" s="32"/>
      <c r="J1" s="32"/>
      <c r="K1" s="32"/>
      <c r="L1" s="32"/>
      <c r="M1" s="32"/>
      <c r="N1" s="32"/>
      <c r="O1" s="32"/>
      <c r="P1" s="32"/>
      <c r="Q1" s="32"/>
      <c r="R1" s="32"/>
      <c r="S1" s="168"/>
    </row>
    <row r="2" ht="24" customHeight="1" spans="1:19">
      <c r="A2" s="155"/>
      <c r="B2" s="155"/>
      <c r="C2" s="155"/>
      <c r="D2" s="155"/>
      <c r="E2" s="155"/>
      <c r="F2" s="155"/>
      <c r="G2" s="155"/>
      <c r="H2" s="155"/>
      <c r="I2" s="155"/>
      <c r="J2" s="167"/>
      <c r="K2" s="167"/>
      <c r="L2" s="167"/>
      <c r="M2" s="168"/>
      <c r="N2" s="168"/>
      <c r="O2" s="169"/>
      <c r="P2" s="170"/>
      <c r="Q2" s="170"/>
      <c r="R2" s="170" t="s">
        <v>2</v>
      </c>
      <c r="S2" s="168"/>
    </row>
    <row r="3" ht="24.95" customHeight="1" spans="1:19">
      <c r="A3" s="156" t="s">
        <v>3</v>
      </c>
      <c r="B3" s="156" t="s">
        <v>4</v>
      </c>
      <c r="C3" s="156" t="s">
        <v>529</v>
      </c>
      <c r="D3" s="156" t="s">
        <v>530</v>
      </c>
      <c r="E3" s="156"/>
      <c r="F3" s="157" t="s">
        <v>531</v>
      </c>
      <c r="G3" s="158" t="s">
        <v>532</v>
      </c>
      <c r="H3" s="159" t="s">
        <v>533</v>
      </c>
      <c r="I3" s="159"/>
      <c r="J3" s="156" t="s">
        <v>534</v>
      </c>
      <c r="K3" s="156"/>
      <c r="L3" s="156"/>
      <c r="M3" s="156" t="s">
        <v>535</v>
      </c>
      <c r="N3" s="156" t="s">
        <v>536</v>
      </c>
      <c r="O3" s="157" t="s">
        <v>537</v>
      </c>
      <c r="P3" s="156" t="s">
        <v>9</v>
      </c>
      <c r="Q3" s="176" t="s">
        <v>2120</v>
      </c>
      <c r="R3" s="156" t="s">
        <v>538</v>
      </c>
      <c r="S3" s="156" t="s">
        <v>10</v>
      </c>
    </row>
    <row r="4" ht="26.1" customHeight="1" spans="1:19">
      <c r="A4" s="156"/>
      <c r="B4" s="156"/>
      <c r="C4" s="156"/>
      <c r="D4" s="156" t="s">
        <v>539</v>
      </c>
      <c r="E4" s="156" t="s">
        <v>540</v>
      </c>
      <c r="F4" s="157"/>
      <c r="G4" s="158"/>
      <c r="H4" s="158" t="s">
        <v>541</v>
      </c>
      <c r="I4" s="159" t="s">
        <v>542</v>
      </c>
      <c r="J4" s="158" t="s">
        <v>543</v>
      </c>
      <c r="K4" s="158" t="s">
        <v>11</v>
      </c>
      <c r="L4" s="158" t="s">
        <v>12</v>
      </c>
      <c r="M4" s="156"/>
      <c r="N4" s="156"/>
      <c r="O4" s="157"/>
      <c r="P4" s="156"/>
      <c r="Q4" s="177"/>
      <c r="R4" s="156"/>
      <c r="S4" s="156"/>
    </row>
    <row r="5" s="152" customFormat="1" ht="32.1" customHeight="1" spans="1:19">
      <c r="A5" s="77"/>
      <c r="B5" s="77" t="s">
        <v>49</v>
      </c>
      <c r="C5" s="77">
        <v>8</v>
      </c>
      <c r="D5" s="77"/>
      <c r="E5" s="77"/>
      <c r="F5" s="77"/>
      <c r="G5" s="77">
        <f t="shared" ref="G5:L5" si="0">SUM(G6:G15)</f>
        <v>94024.09</v>
      </c>
      <c r="H5" s="77">
        <f t="shared" si="0"/>
        <v>9162</v>
      </c>
      <c r="I5" s="77">
        <f t="shared" si="0"/>
        <v>19</v>
      </c>
      <c r="J5" s="77">
        <f t="shared" si="0"/>
        <v>15481.9</v>
      </c>
      <c r="K5" s="77">
        <f t="shared" si="0"/>
        <v>12162.9</v>
      </c>
      <c r="L5" s="77">
        <f t="shared" si="0"/>
        <v>3319</v>
      </c>
      <c r="M5" s="77"/>
      <c r="N5" s="77">
        <f>SUM(N6:N15)</f>
        <v>583084</v>
      </c>
      <c r="O5" s="77"/>
      <c r="P5" s="77"/>
      <c r="Q5" s="77"/>
      <c r="R5" s="77"/>
      <c r="S5" s="77"/>
    </row>
    <row r="6" ht="312" customHeight="1" spans="1:21">
      <c r="A6" s="160">
        <v>1</v>
      </c>
      <c r="B6" s="161" t="s">
        <v>970</v>
      </c>
      <c r="C6" s="161" t="s">
        <v>841</v>
      </c>
      <c r="D6" s="161" t="s">
        <v>2021</v>
      </c>
      <c r="E6" s="162" t="s">
        <v>2121</v>
      </c>
      <c r="F6" s="162" t="s">
        <v>2122</v>
      </c>
      <c r="G6" s="163">
        <v>23420.56</v>
      </c>
      <c r="H6" s="160">
        <v>4700</v>
      </c>
      <c r="I6" s="160">
        <v>0</v>
      </c>
      <c r="J6" s="160">
        <v>2143</v>
      </c>
      <c r="K6" s="160">
        <v>1500</v>
      </c>
      <c r="L6" s="160">
        <v>643</v>
      </c>
      <c r="M6" s="171" t="s">
        <v>2123</v>
      </c>
      <c r="N6" s="172">
        <v>300000</v>
      </c>
      <c r="O6" s="160"/>
      <c r="P6" s="160" t="s">
        <v>25</v>
      </c>
      <c r="Q6" s="160" t="s">
        <v>2124</v>
      </c>
      <c r="R6" s="160" t="s">
        <v>2125</v>
      </c>
      <c r="S6" s="160" t="s">
        <v>2126</v>
      </c>
      <c r="T6" s="153">
        <v>1</v>
      </c>
      <c r="U6" s="153" t="e">
        <f>SUM(G6:G8,G10,G11,G12,#REF!,#REF!,#REF!,#REF!,G14,#REF!)</f>
        <v>#REF!</v>
      </c>
    </row>
    <row r="7" ht="117" customHeight="1" spans="1:20">
      <c r="A7" s="160">
        <v>2</v>
      </c>
      <c r="B7" s="161" t="s">
        <v>977</v>
      </c>
      <c r="C7" s="161" t="s">
        <v>841</v>
      </c>
      <c r="D7" s="162" t="s">
        <v>978</v>
      </c>
      <c r="E7" s="162" t="s">
        <v>2127</v>
      </c>
      <c r="F7" s="162" t="s">
        <v>1107</v>
      </c>
      <c r="G7" s="163">
        <v>12069.46</v>
      </c>
      <c r="H7" s="163">
        <v>1950</v>
      </c>
      <c r="I7" s="163">
        <v>0</v>
      </c>
      <c r="J7" s="163">
        <v>1143</v>
      </c>
      <c r="K7" s="163">
        <v>800</v>
      </c>
      <c r="L7" s="163">
        <v>343</v>
      </c>
      <c r="M7" s="171" t="s">
        <v>2128</v>
      </c>
      <c r="N7" s="172">
        <v>92040</v>
      </c>
      <c r="O7" s="163"/>
      <c r="P7" s="163" t="s">
        <v>25</v>
      </c>
      <c r="Q7" s="163" t="s">
        <v>2129</v>
      </c>
      <c r="R7" s="174" t="s">
        <v>2130</v>
      </c>
      <c r="S7" s="163" t="s">
        <v>2131</v>
      </c>
      <c r="T7" s="153">
        <v>2</v>
      </c>
    </row>
    <row r="8" ht="188.1" customHeight="1" spans="1:19">
      <c r="A8" s="160">
        <v>3</v>
      </c>
      <c r="B8" s="161" t="s">
        <v>1060</v>
      </c>
      <c r="C8" s="163" t="s">
        <v>545</v>
      </c>
      <c r="D8" s="163" t="s">
        <v>1061</v>
      </c>
      <c r="E8" s="163" t="s">
        <v>1062</v>
      </c>
      <c r="F8" s="163" t="s">
        <v>1063</v>
      </c>
      <c r="G8" s="163">
        <v>4967.02</v>
      </c>
      <c r="H8" s="163">
        <v>0</v>
      </c>
      <c r="I8" s="163">
        <v>0</v>
      </c>
      <c r="J8" s="163">
        <v>2857</v>
      </c>
      <c r="K8" s="163">
        <v>2000</v>
      </c>
      <c r="L8" s="163">
        <v>857</v>
      </c>
      <c r="M8" s="163" t="s">
        <v>2132</v>
      </c>
      <c r="N8" s="163">
        <v>45000</v>
      </c>
      <c r="O8" s="163"/>
      <c r="P8" s="163" t="s">
        <v>213</v>
      </c>
      <c r="Q8" s="163" t="s">
        <v>2133</v>
      </c>
      <c r="R8" s="163" t="s">
        <v>1067</v>
      </c>
      <c r="S8" s="163" t="s">
        <v>2134</v>
      </c>
    </row>
    <row r="9" ht="136" customHeight="1" spans="1:19">
      <c r="A9" s="160">
        <v>5</v>
      </c>
      <c r="B9" s="161" t="s">
        <v>2135</v>
      </c>
      <c r="C9" s="161" t="s">
        <v>545</v>
      </c>
      <c r="D9" s="161" t="s">
        <v>2136</v>
      </c>
      <c r="E9" s="162" t="s">
        <v>2137</v>
      </c>
      <c r="F9" s="162" t="s">
        <v>2138</v>
      </c>
      <c r="G9" s="163">
        <v>13902.79</v>
      </c>
      <c r="H9" s="163">
        <v>12</v>
      </c>
      <c r="I9" s="163">
        <v>19</v>
      </c>
      <c r="J9" s="163">
        <v>1429</v>
      </c>
      <c r="K9" s="163">
        <v>1000</v>
      </c>
      <c r="L9" s="163">
        <v>429</v>
      </c>
      <c r="M9" s="171" t="s">
        <v>2139</v>
      </c>
      <c r="N9" s="172">
        <v>31123</v>
      </c>
      <c r="O9" s="173">
        <v>45473</v>
      </c>
      <c r="P9" s="163" t="s">
        <v>665</v>
      </c>
      <c r="Q9" s="163" t="s">
        <v>2140</v>
      </c>
      <c r="R9" s="174" t="s">
        <v>2141</v>
      </c>
      <c r="S9" s="163" t="s">
        <v>2142</v>
      </c>
    </row>
    <row r="10" ht="81" customHeight="1" spans="1:19">
      <c r="A10" s="160">
        <v>6</v>
      </c>
      <c r="B10" s="161" t="s">
        <v>1522</v>
      </c>
      <c r="C10" s="163" t="s">
        <v>696</v>
      </c>
      <c r="D10" s="161" t="s">
        <v>1523</v>
      </c>
      <c r="E10" s="163" t="s">
        <v>2143</v>
      </c>
      <c r="F10" s="163" t="s">
        <v>2144</v>
      </c>
      <c r="G10" s="163">
        <v>248.24</v>
      </c>
      <c r="H10" s="163"/>
      <c r="I10" s="163"/>
      <c r="J10" s="163">
        <v>200</v>
      </c>
      <c r="K10" s="163">
        <v>140</v>
      </c>
      <c r="L10" s="163">
        <v>60</v>
      </c>
      <c r="M10" s="171" t="s">
        <v>2145</v>
      </c>
      <c r="N10" s="163">
        <v>1530</v>
      </c>
      <c r="O10" s="163"/>
      <c r="P10" s="163" t="s">
        <v>334</v>
      </c>
      <c r="Q10" s="163" t="s">
        <v>2146</v>
      </c>
      <c r="R10" s="163" t="s">
        <v>1527</v>
      </c>
      <c r="S10" s="163" t="s">
        <v>2147</v>
      </c>
    </row>
    <row r="11" ht="51" customHeight="1" spans="1:19">
      <c r="A11" s="160">
        <v>7</v>
      </c>
      <c r="B11" s="161" t="s">
        <v>2148</v>
      </c>
      <c r="C11" s="163" t="s">
        <v>696</v>
      </c>
      <c r="D11" s="162" t="s">
        <v>1530</v>
      </c>
      <c r="E11" s="163" t="s">
        <v>1531</v>
      </c>
      <c r="F11" s="163" t="s">
        <v>2149</v>
      </c>
      <c r="G11" s="163">
        <v>267.11</v>
      </c>
      <c r="H11" s="163"/>
      <c r="I11" s="163"/>
      <c r="J11" s="163">
        <v>214</v>
      </c>
      <c r="K11" s="163">
        <v>150</v>
      </c>
      <c r="L11" s="163">
        <v>64</v>
      </c>
      <c r="M11" s="171" t="s">
        <v>2150</v>
      </c>
      <c r="N11" s="163">
        <v>2992</v>
      </c>
      <c r="O11" s="163"/>
      <c r="P11" s="163" t="s">
        <v>334</v>
      </c>
      <c r="Q11" s="163" t="s">
        <v>2146</v>
      </c>
      <c r="R11" s="163" t="s">
        <v>1533</v>
      </c>
      <c r="S11" s="163" t="s">
        <v>2151</v>
      </c>
    </row>
    <row r="12" ht="112" customHeight="1" spans="1:20">
      <c r="A12" s="160">
        <v>8</v>
      </c>
      <c r="B12" s="161" t="s">
        <v>1995</v>
      </c>
      <c r="C12" s="161" t="s">
        <v>841</v>
      </c>
      <c r="D12" s="162" t="s">
        <v>2152</v>
      </c>
      <c r="E12" s="162" t="s">
        <v>659</v>
      </c>
      <c r="F12" s="162" t="s">
        <v>2153</v>
      </c>
      <c r="G12" s="163">
        <v>25549.55</v>
      </c>
      <c r="H12" s="163">
        <v>2500</v>
      </c>
      <c r="I12" s="163"/>
      <c r="J12" s="163">
        <f>K12</f>
        <v>3592.9</v>
      </c>
      <c r="K12" s="163">
        <v>3592.9</v>
      </c>
      <c r="L12" s="163">
        <v>0</v>
      </c>
      <c r="M12" s="171" t="s">
        <v>2154</v>
      </c>
      <c r="N12" s="174">
        <v>65000</v>
      </c>
      <c r="O12" s="163"/>
      <c r="P12" s="163" t="s">
        <v>2155</v>
      </c>
      <c r="Q12" s="163" t="s">
        <v>2156</v>
      </c>
      <c r="R12" s="178" t="s">
        <v>2157</v>
      </c>
      <c r="S12" s="178" t="s">
        <v>2158</v>
      </c>
      <c r="T12" s="153">
        <v>4</v>
      </c>
    </row>
    <row r="13" ht="58" customHeight="1" spans="1:19">
      <c r="A13" s="160">
        <v>12</v>
      </c>
      <c r="B13" s="161" t="s">
        <v>1111</v>
      </c>
      <c r="C13" s="161" t="s">
        <v>696</v>
      </c>
      <c r="D13" s="161" t="s">
        <v>1112</v>
      </c>
      <c r="E13" s="161" t="s">
        <v>2159</v>
      </c>
      <c r="F13" s="161" t="s">
        <v>2160</v>
      </c>
      <c r="G13" s="161">
        <v>5000</v>
      </c>
      <c r="H13" s="161">
        <v>0</v>
      </c>
      <c r="I13" s="161">
        <v>0</v>
      </c>
      <c r="J13" s="161">
        <f>K13+L13</f>
        <v>1875</v>
      </c>
      <c r="K13" s="161">
        <v>1500</v>
      </c>
      <c r="L13" s="161">
        <v>375</v>
      </c>
      <c r="M13" s="161" t="s">
        <v>2161</v>
      </c>
      <c r="N13" s="161">
        <v>38000</v>
      </c>
      <c r="O13" s="161"/>
      <c r="P13" s="161" t="s">
        <v>53</v>
      </c>
      <c r="Q13" s="161" t="s">
        <v>2140</v>
      </c>
      <c r="R13" s="161" t="s">
        <v>2162</v>
      </c>
      <c r="S13" s="161" t="s">
        <v>2163</v>
      </c>
    </row>
    <row r="14" ht="152.1" customHeight="1" spans="1:19">
      <c r="A14" s="160">
        <v>14</v>
      </c>
      <c r="B14" s="161" t="s">
        <v>1186</v>
      </c>
      <c r="C14" s="161" t="s">
        <v>545</v>
      </c>
      <c r="D14" s="161" t="s">
        <v>1187</v>
      </c>
      <c r="E14" s="161" t="s">
        <v>1188</v>
      </c>
      <c r="F14" s="161" t="s">
        <v>2164</v>
      </c>
      <c r="G14" s="161">
        <v>599.36</v>
      </c>
      <c r="H14" s="161">
        <v>0</v>
      </c>
      <c r="I14" s="161">
        <v>0</v>
      </c>
      <c r="J14" s="161">
        <f>K14+L14</f>
        <v>599</v>
      </c>
      <c r="K14" s="161">
        <v>480</v>
      </c>
      <c r="L14" s="161">
        <v>119</v>
      </c>
      <c r="M14" s="161" t="s">
        <v>2165</v>
      </c>
      <c r="N14" s="161">
        <v>2783</v>
      </c>
      <c r="O14" s="161" t="s">
        <v>2166</v>
      </c>
      <c r="P14" s="161" t="s">
        <v>640</v>
      </c>
      <c r="Q14" s="161" t="s">
        <v>2146</v>
      </c>
      <c r="R14" s="161" t="s">
        <v>2167</v>
      </c>
      <c r="S14" s="161" t="s">
        <v>2168</v>
      </c>
    </row>
    <row r="15" ht="78" customHeight="1" spans="1:19">
      <c r="A15" s="160">
        <v>16</v>
      </c>
      <c r="B15" s="161" t="s">
        <v>2169</v>
      </c>
      <c r="C15" s="161" t="s">
        <v>646</v>
      </c>
      <c r="D15" s="161" t="s">
        <v>1264</v>
      </c>
      <c r="E15" s="161" t="s">
        <v>1297</v>
      </c>
      <c r="F15" s="161" t="s">
        <v>2170</v>
      </c>
      <c r="G15" s="161">
        <v>8000</v>
      </c>
      <c r="H15" s="161">
        <v>0</v>
      </c>
      <c r="I15" s="161">
        <v>0</v>
      </c>
      <c r="J15" s="161">
        <v>1429</v>
      </c>
      <c r="K15" s="161">
        <v>1000</v>
      </c>
      <c r="L15" s="161">
        <v>429</v>
      </c>
      <c r="M15" s="161" t="s">
        <v>2171</v>
      </c>
      <c r="N15" s="161">
        <v>4616</v>
      </c>
      <c r="O15" s="161"/>
      <c r="P15" s="161" t="s">
        <v>76</v>
      </c>
      <c r="Q15" s="161" t="s">
        <v>2140</v>
      </c>
      <c r="R15" s="161" t="s">
        <v>2172</v>
      </c>
      <c r="S15" s="161" t="s">
        <v>2173</v>
      </c>
    </row>
    <row r="16" ht="51" customHeight="1" spans="2:19">
      <c r="B16" s="165"/>
      <c r="C16" s="165"/>
      <c r="D16" s="166"/>
      <c r="E16" s="165"/>
      <c r="F16" s="165"/>
      <c r="G16" s="166"/>
      <c r="H16" s="166"/>
      <c r="I16" s="165"/>
      <c r="J16" s="165"/>
      <c r="K16" s="165"/>
      <c r="L16" s="165"/>
      <c r="M16" s="166"/>
      <c r="N16" s="165"/>
      <c r="O16" s="165"/>
      <c r="P16" s="166"/>
      <c r="Q16" s="165"/>
      <c r="R16" s="165"/>
      <c r="S16" s="166"/>
    </row>
    <row r="17" ht="51" customHeight="1" spans="2:19">
      <c r="B17" s="165"/>
      <c r="C17" s="165"/>
      <c r="D17" s="166"/>
      <c r="E17" s="165"/>
      <c r="F17" s="165"/>
      <c r="G17" s="166"/>
      <c r="H17" s="166"/>
      <c r="I17" s="165"/>
      <c r="J17" s="165"/>
      <c r="K17" s="165"/>
      <c r="L17" s="165"/>
      <c r="M17" s="166"/>
      <c r="N17" s="165"/>
      <c r="O17" s="165"/>
      <c r="P17" s="166"/>
      <c r="Q17" s="165"/>
      <c r="R17" s="165"/>
      <c r="S17" s="166"/>
    </row>
    <row r="18" ht="51" customHeight="1" spans="2:19">
      <c r="B18" s="165"/>
      <c r="C18" s="165"/>
      <c r="D18" s="166"/>
      <c r="E18" s="165"/>
      <c r="F18" s="165"/>
      <c r="G18" s="166"/>
      <c r="H18" s="166"/>
      <c r="I18" s="165"/>
      <c r="J18" s="165"/>
      <c r="K18" s="165"/>
      <c r="L18" s="165"/>
      <c r="M18" s="166"/>
      <c r="N18" s="165"/>
      <c r="O18" s="165"/>
      <c r="P18" s="166"/>
      <c r="Q18" s="165"/>
      <c r="R18" s="165"/>
      <c r="S18" s="166"/>
    </row>
    <row r="19" ht="51" customHeight="1" spans="2:19">
      <c r="B19" s="165"/>
      <c r="C19" s="165"/>
      <c r="D19" s="166"/>
      <c r="E19" s="165"/>
      <c r="F19" s="165"/>
      <c r="G19" s="166"/>
      <c r="H19" s="166"/>
      <c r="I19" s="165"/>
      <c r="J19" s="165"/>
      <c r="K19" s="165"/>
      <c r="L19" s="165"/>
      <c r="M19" s="166"/>
      <c r="N19" s="165"/>
      <c r="O19" s="165"/>
      <c r="P19" s="166"/>
      <c r="Q19" s="165"/>
      <c r="R19" s="165"/>
      <c r="S19" s="166"/>
    </row>
    <row r="20" ht="51" customHeight="1" spans="2:19">
      <c r="B20" s="165"/>
      <c r="C20" s="165"/>
      <c r="D20" s="166"/>
      <c r="E20" s="165"/>
      <c r="F20" s="165"/>
      <c r="G20" s="166"/>
      <c r="H20" s="166"/>
      <c r="I20" s="165"/>
      <c r="J20" s="165"/>
      <c r="K20" s="165"/>
      <c r="L20" s="165"/>
      <c r="M20" s="166"/>
      <c r="N20" s="165"/>
      <c r="O20" s="165"/>
      <c r="P20" s="166"/>
      <c r="Q20" s="165"/>
      <c r="R20" s="165"/>
      <c r="S20" s="166"/>
    </row>
    <row r="21" ht="51" customHeight="1" spans="2:19">
      <c r="B21" s="165"/>
      <c r="C21" s="165"/>
      <c r="D21" s="166"/>
      <c r="E21" s="165"/>
      <c r="F21" s="165"/>
      <c r="G21" s="166"/>
      <c r="H21" s="166"/>
      <c r="I21" s="165"/>
      <c r="J21" s="165"/>
      <c r="K21" s="165"/>
      <c r="L21" s="165"/>
      <c r="M21" s="166"/>
      <c r="N21" s="165"/>
      <c r="O21" s="165"/>
      <c r="P21" s="166"/>
      <c r="Q21" s="165"/>
      <c r="R21" s="165"/>
      <c r="S21" s="166"/>
    </row>
    <row r="22" ht="51" customHeight="1" spans="2:19">
      <c r="B22" s="165"/>
      <c r="C22" s="165"/>
      <c r="D22" s="166"/>
      <c r="E22" s="165"/>
      <c r="F22" s="165"/>
      <c r="G22" s="166"/>
      <c r="H22" s="166"/>
      <c r="I22" s="165"/>
      <c r="J22" s="165"/>
      <c r="K22" s="165"/>
      <c r="L22" s="165"/>
      <c r="M22" s="166"/>
      <c r="N22" s="165"/>
      <c r="O22" s="165"/>
      <c r="P22" s="166"/>
      <c r="Q22" s="165"/>
      <c r="R22" s="165"/>
      <c r="S22" s="166"/>
    </row>
    <row r="23" ht="51" customHeight="1" spans="2:19">
      <c r="B23" s="165"/>
      <c r="C23" s="165"/>
      <c r="D23" s="166"/>
      <c r="E23" s="165"/>
      <c r="F23" s="165"/>
      <c r="G23" s="166"/>
      <c r="H23" s="166"/>
      <c r="I23" s="165"/>
      <c r="J23" s="165"/>
      <c r="K23" s="165"/>
      <c r="L23" s="165"/>
      <c r="M23" s="166"/>
      <c r="N23" s="165"/>
      <c r="O23" s="165"/>
      <c r="P23" s="166"/>
      <c r="Q23" s="165"/>
      <c r="R23" s="165"/>
      <c r="S23" s="166"/>
    </row>
    <row r="24" ht="51" customHeight="1"/>
  </sheetData>
  <mergeCells count="17">
    <mergeCell ref="B1:R1"/>
    <mergeCell ref="A2:I2"/>
    <mergeCell ref="D3:E3"/>
    <mergeCell ref="H3:I3"/>
    <mergeCell ref="J3:L3"/>
    <mergeCell ref="A3:A4"/>
    <mergeCell ref="B3:B4"/>
    <mergeCell ref="C3:C4"/>
    <mergeCell ref="F3:F4"/>
    <mergeCell ref="G3:G4"/>
    <mergeCell ref="M3:M4"/>
    <mergeCell ref="N3:N4"/>
    <mergeCell ref="O3:O4"/>
    <mergeCell ref="P3:P4"/>
    <mergeCell ref="Q3:Q4"/>
    <mergeCell ref="R3:R4"/>
    <mergeCell ref="S3:S4"/>
  </mergeCells>
  <pageMargins left="0.393055555555556" right="0.161111111111111" top="0.708333333333333" bottom="0.590277777777778" header="0.511805555555556" footer="0.428472222222222"/>
  <pageSetup paperSize="9" scale="72" fitToHeight="0" orientation="landscape"/>
  <headerFooter>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4"/>
  <sheetViews>
    <sheetView tabSelected="1" workbookViewId="0">
      <selection activeCell="T15" sqref="T15"/>
    </sheetView>
  </sheetViews>
  <sheetFormatPr defaultColWidth="9" defaultRowHeight="14.25"/>
  <cols>
    <col min="1" max="1" width="4.625" style="186" customWidth="1"/>
    <col min="2" max="2" width="4.375" style="187" customWidth="1"/>
    <col min="3" max="3" width="10.125" style="186" customWidth="1"/>
    <col min="4" max="4" width="5.625" style="187" customWidth="1"/>
    <col min="5" max="5" width="4.75" style="186" customWidth="1"/>
    <col min="6" max="6" width="5.25" style="187" customWidth="1"/>
    <col min="7" max="7" width="5.75" style="186" customWidth="1"/>
    <col min="8" max="8" width="4.5" style="186" customWidth="1"/>
    <col min="9" max="9" width="8.625" style="188" customWidth="1"/>
    <col min="10" max="10" width="8.875" style="188" customWidth="1"/>
    <col min="11" max="11" width="7.75" style="188" customWidth="1"/>
    <col min="12" max="12" width="4.875" style="188" customWidth="1"/>
    <col min="13" max="13" width="8" style="189" customWidth="1"/>
    <col min="14" max="14" width="19.625" style="190" customWidth="1"/>
    <col min="15" max="15" width="6.125" style="191" customWidth="1"/>
    <col min="16" max="16" width="5.875" style="191" customWidth="1"/>
    <col min="17" max="17" width="13.5" style="186" customWidth="1"/>
    <col min="18" max="18" width="4.375" style="192" customWidth="1"/>
    <col min="19" max="16384" width="9" style="179"/>
  </cols>
  <sheetData>
    <row r="1" s="179" customFormat="1" ht="36" customHeight="1" spans="1:19">
      <c r="A1" s="193" t="s">
        <v>2174</v>
      </c>
      <c r="B1" s="193"/>
      <c r="C1" s="193"/>
      <c r="D1" s="193"/>
      <c r="E1" s="193"/>
      <c r="F1" s="193"/>
      <c r="G1" s="193"/>
      <c r="H1" s="193"/>
      <c r="I1" s="193"/>
      <c r="J1" s="193"/>
      <c r="K1" s="193"/>
      <c r="L1" s="193"/>
      <c r="M1" s="193"/>
      <c r="N1" s="193"/>
      <c r="O1" s="193"/>
      <c r="P1" s="193"/>
      <c r="Q1" s="193"/>
      <c r="R1" s="193"/>
      <c r="S1" s="222"/>
    </row>
    <row r="2" s="179" customFormat="1" ht="24.75" customHeight="1" spans="1:19">
      <c r="A2" s="194" t="s">
        <v>2175</v>
      </c>
      <c r="B2" s="194"/>
      <c r="C2" s="194"/>
      <c r="D2" s="194"/>
      <c r="E2" s="194"/>
      <c r="F2" s="194"/>
      <c r="G2" s="194"/>
      <c r="H2" s="195"/>
      <c r="I2" s="195"/>
      <c r="J2" s="195"/>
      <c r="K2" s="195"/>
      <c r="L2" s="195"/>
      <c r="M2" s="195"/>
      <c r="N2" s="206"/>
      <c r="O2" s="207" t="s">
        <v>2176</v>
      </c>
      <c r="P2" s="207"/>
      <c r="Q2" s="207"/>
      <c r="R2" s="207"/>
      <c r="S2" s="222"/>
    </row>
    <row r="3" s="179" customFormat="1" customHeight="1" spans="1:19">
      <c r="A3" s="196" t="s">
        <v>3</v>
      </c>
      <c r="B3" s="197" t="s">
        <v>2177</v>
      </c>
      <c r="C3" s="197" t="s">
        <v>4</v>
      </c>
      <c r="D3" s="197" t="s">
        <v>2178</v>
      </c>
      <c r="E3" s="197" t="s">
        <v>530</v>
      </c>
      <c r="F3" s="197"/>
      <c r="G3" s="197"/>
      <c r="H3" s="197" t="s">
        <v>529</v>
      </c>
      <c r="I3" s="197" t="s">
        <v>2179</v>
      </c>
      <c r="J3" s="197"/>
      <c r="K3" s="197"/>
      <c r="L3" s="197"/>
      <c r="M3" s="197" t="s">
        <v>2180</v>
      </c>
      <c r="N3" s="208" t="s">
        <v>535</v>
      </c>
      <c r="O3" s="197" t="s">
        <v>2181</v>
      </c>
      <c r="P3" s="197"/>
      <c r="Q3" s="197" t="s">
        <v>9</v>
      </c>
      <c r="R3" s="196" t="s">
        <v>2182</v>
      </c>
      <c r="S3" s="222"/>
    </row>
    <row r="4" s="179" customFormat="1" customHeight="1" spans="1:19">
      <c r="A4" s="196"/>
      <c r="B4" s="197"/>
      <c r="C4" s="197"/>
      <c r="D4" s="197"/>
      <c r="E4" s="197" t="s">
        <v>539</v>
      </c>
      <c r="F4" s="197" t="s">
        <v>540</v>
      </c>
      <c r="G4" s="197" t="s">
        <v>2183</v>
      </c>
      <c r="H4" s="197"/>
      <c r="I4" s="197" t="s">
        <v>2184</v>
      </c>
      <c r="J4" s="197" t="s">
        <v>11</v>
      </c>
      <c r="K4" s="197" t="s">
        <v>2185</v>
      </c>
      <c r="L4" s="197" t="s">
        <v>2186</v>
      </c>
      <c r="M4" s="197"/>
      <c r="N4" s="209"/>
      <c r="O4" s="197" t="s">
        <v>2187</v>
      </c>
      <c r="P4" s="197" t="s">
        <v>2188</v>
      </c>
      <c r="Q4" s="197"/>
      <c r="R4" s="196"/>
      <c r="S4" s="222"/>
    </row>
    <row r="5" s="179" customFormat="1" customHeight="1" spans="1:19">
      <c r="A5" s="196"/>
      <c r="B5" s="197"/>
      <c r="C5" s="197"/>
      <c r="D5" s="197"/>
      <c r="E5" s="197"/>
      <c r="F5" s="197"/>
      <c r="G5" s="197"/>
      <c r="H5" s="197"/>
      <c r="I5" s="197"/>
      <c r="J5" s="197"/>
      <c r="K5" s="197"/>
      <c r="L5" s="197"/>
      <c r="M5" s="197"/>
      <c r="N5" s="210"/>
      <c r="O5" s="197"/>
      <c r="P5" s="197"/>
      <c r="Q5" s="197"/>
      <c r="R5" s="196"/>
      <c r="S5" s="222"/>
    </row>
    <row r="6" s="179" customFormat="1" ht="24.75" customHeight="1" spans="1:19">
      <c r="A6" s="196"/>
      <c r="B6" s="197" t="s">
        <v>842</v>
      </c>
      <c r="C6" s="197">
        <f>SUM(C7+C62+C65)</f>
        <v>52</v>
      </c>
      <c r="D6" s="197"/>
      <c r="E6" s="197"/>
      <c r="F6" s="197"/>
      <c r="G6" s="197"/>
      <c r="H6" s="197"/>
      <c r="I6" s="197">
        <f t="shared" ref="I6:K6" si="0">SUM(I7+I62+I65)</f>
        <v>4804.12</v>
      </c>
      <c r="J6" s="197">
        <f t="shared" si="0"/>
        <v>4636.08</v>
      </c>
      <c r="K6" s="197">
        <f t="shared" si="0"/>
        <v>168.04</v>
      </c>
      <c r="L6" s="197"/>
      <c r="M6" s="197"/>
      <c r="N6" s="211"/>
      <c r="O6" s="197">
        <f t="shared" ref="O6:R6" si="1">SUM(O7+O62+O65)</f>
        <v>27316</v>
      </c>
      <c r="P6" s="197">
        <f t="shared" si="1"/>
        <v>22659</v>
      </c>
      <c r="Q6" s="197"/>
      <c r="R6" s="197">
        <f t="shared" si="1"/>
        <v>19</v>
      </c>
      <c r="S6" s="222"/>
    </row>
    <row r="7" s="180" customFormat="1" ht="27" customHeight="1" spans="1:19">
      <c r="A7" s="197" t="s">
        <v>16</v>
      </c>
      <c r="B7" s="197" t="s">
        <v>2189</v>
      </c>
      <c r="C7" s="197">
        <f>SUM(C8+C18+C21+C27+C31+C33+C42+C50+C60)</f>
        <v>45</v>
      </c>
      <c r="D7" s="197"/>
      <c r="E7" s="197"/>
      <c r="F7" s="197"/>
      <c r="G7" s="197"/>
      <c r="H7" s="197"/>
      <c r="I7" s="197">
        <f t="shared" ref="I7:K7" si="2">SUM(I8+I18+I21+I27+I31+I33+I42+I50+I60)</f>
        <v>4391.91</v>
      </c>
      <c r="J7" s="197">
        <f t="shared" si="2"/>
        <v>4223.87</v>
      </c>
      <c r="K7" s="197">
        <f t="shared" si="2"/>
        <v>168.04</v>
      </c>
      <c r="L7" s="197"/>
      <c r="M7" s="197">
        <f t="shared" ref="M7:P7" si="3">SUM(M8+M18+M21+M27+M31+M33+M42+M50+M60)</f>
        <v>64.228</v>
      </c>
      <c r="N7" s="212" t="s">
        <v>2190</v>
      </c>
      <c r="O7" s="197">
        <f t="shared" si="3"/>
        <v>24868</v>
      </c>
      <c r="P7" s="197">
        <f t="shared" si="3"/>
        <v>20642</v>
      </c>
      <c r="Q7" s="197"/>
      <c r="R7" s="197">
        <f>SUM(R8+R18+R21+R27+R31+R33+R42+R50+R60)</f>
        <v>15</v>
      </c>
      <c r="S7" s="223"/>
    </row>
    <row r="8" s="180" customFormat="1" ht="23.25" customHeight="1" spans="1:19">
      <c r="A8" s="198" t="s">
        <v>2191</v>
      </c>
      <c r="B8" s="197" t="s">
        <v>2192</v>
      </c>
      <c r="C8" s="197">
        <v>9</v>
      </c>
      <c r="D8" s="199"/>
      <c r="E8" s="199"/>
      <c r="F8" s="199"/>
      <c r="G8" s="199"/>
      <c r="H8" s="197"/>
      <c r="I8" s="197">
        <f t="shared" ref="I8:M8" si="4">SUM(I9:I17)</f>
        <v>650.62</v>
      </c>
      <c r="J8" s="197">
        <f t="shared" si="4"/>
        <v>650.62</v>
      </c>
      <c r="K8" s="197">
        <v>0</v>
      </c>
      <c r="L8" s="197"/>
      <c r="M8" s="197">
        <f t="shared" si="4"/>
        <v>11.161</v>
      </c>
      <c r="N8" s="212" t="s">
        <v>2193</v>
      </c>
      <c r="O8" s="197">
        <f>SUM(O9:O17)</f>
        <v>5184</v>
      </c>
      <c r="P8" s="197">
        <f>SUM(P9:P17)</f>
        <v>5184</v>
      </c>
      <c r="Q8" s="197"/>
      <c r="R8" s="196">
        <v>3</v>
      </c>
      <c r="S8" s="223"/>
    </row>
    <row r="9" s="181" customFormat="1" ht="36" customHeight="1" spans="1:19">
      <c r="A9" s="196">
        <v>1</v>
      </c>
      <c r="B9" s="196"/>
      <c r="C9" s="200" t="s">
        <v>2194</v>
      </c>
      <c r="D9" s="200" t="s">
        <v>2195</v>
      </c>
      <c r="E9" s="200" t="s">
        <v>2196</v>
      </c>
      <c r="F9" s="200" t="s">
        <v>2197</v>
      </c>
      <c r="G9" s="200" t="s">
        <v>2198</v>
      </c>
      <c r="H9" s="200" t="s">
        <v>2199</v>
      </c>
      <c r="I9" s="213">
        <v>65.5</v>
      </c>
      <c r="J9" s="213">
        <v>65.5</v>
      </c>
      <c r="K9" s="213">
        <v>0</v>
      </c>
      <c r="L9" s="213"/>
      <c r="M9" s="213">
        <v>1.12</v>
      </c>
      <c r="N9" s="214" t="s">
        <v>2200</v>
      </c>
      <c r="O9" s="196">
        <v>468</v>
      </c>
      <c r="P9" s="196">
        <v>468</v>
      </c>
      <c r="Q9" s="200" t="s">
        <v>2201</v>
      </c>
      <c r="R9" s="224"/>
      <c r="S9" s="225"/>
    </row>
    <row r="10" s="181" customFormat="1" ht="36" customHeight="1" spans="1:19">
      <c r="A10" s="196">
        <v>2</v>
      </c>
      <c r="B10" s="196"/>
      <c r="C10" s="200" t="s">
        <v>2202</v>
      </c>
      <c r="D10" s="200" t="s">
        <v>2203</v>
      </c>
      <c r="E10" s="200" t="s">
        <v>2204</v>
      </c>
      <c r="F10" s="200" t="s">
        <v>2205</v>
      </c>
      <c r="G10" s="200" t="s">
        <v>2206</v>
      </c>
      <c r="H10" s="200" t="s">
        <v>2199</v>
      </c>
      <c r="I10" s="213">
        <v>112.02</v>
      </c>
      <c r="J10" s="213">
        <v>112.02</v>
      </c>
      <c r="K10" s="213">
        <v>0</v>
      </c>
      <c r="L10" s="213"/>
      <c r="M10" s="213">
        <v>1.948</v>
      </c>
      <c r="N10" s="214" t="s">
        <v>2207</v>
      </c>
      <c r="O10" s="196">
        <v>360</v>
      </c>
      <c r="P10" s="196">
        <v>360</v>
      </c>
      <c r="Q10" s="200" t="s">
        <v>2201</v>
      </c>
      <c r="R10" s="224" t="s">
        <v>2208</v>
      </c>
      <c r="S10" s="225"/>
    </row>
    <row r="11" s="181" customFormat="1" ht="36" customHeight="1" spans="1:19">
      <c r="A11" s="196">
        <v>3</v>
      </c>
      <c r="B11" s="196"/>
      <c r="C11" s="200" t="s">
        <v>2209</v>
      </c>
      <c r="D11" s="200" t="s">
        <v>2210</v>
      </c>
      <c r="E11" s="200" t="s">
        <v>2211</v>
      </c>
      <c r="F11" s="200" t="s">
        <v>2212</v>
      </c>
      <c r="G11" s="200" t="s">
        <v>2212</v>
      </c>
      <c r="H11" s="200" t="s">
        <v>2199</v>
      </c>
      <c r="I11" s="213">
        <v>104.8</v>
      </c>
      <c r="J11" s="213">
        <v>104.8</v>
      </c>
      <c r="K11" s="213">
        <v>0</v>
      </c>
      <c r="L11" s="213"/>
      <c r="M11" s="213">
        <v>1.758</v>
      </c>
      <c r="N11" s="214" t="s">
        <v>2213</v>
      </c>
      <c r="O11" s="196">
        <v>750</v>
      </c>
      <c r="P11" s="196">
        <v>750</v>
      </c>
      <c r="Q11" s="200" t="s">
        <v>2201</v>
      </c>
      <c r="R11" s="224"/>
      <c r="S11" s="225"/>
    </row>
    <row r="12" s="181" customFormat="1" ht="36" customHeight="1" spans="1:19">
      <c r="A12" s="196">
        <v>4</v>
      </c>
      <c r="B12" s="196"/>
      <c r="C12" s="201" t="s">
        <v>2214</v>
      </c>
      <c r="D12" s="202" t="s">
        <v>2215</v>
      </c>
      <c r="E12" s="148" t="s">
        <v>2216</v>
      </c>
      <c r="F12" s="148" t="s">
        <v>2217</v>
      </c>
      <c r="G12" s="148" t="s">
        <v>2218</v>
      </c>
      <c r="H12" s="148" t="s">
        <v>2199</v>
      </c>
      <c r="I12" s="215">
        <f t="shared" ref="I12:I17" si="5">J12+K12</f>
        <v>10.9</v>
      </c>
      <c r="J12" s="202">
        <v>10.9</v>
      </c>
      <c r="K12" s="202"/>
      <c r="L12" s="148">
        <v>0</v>
      </c>
      <c r="M12" s="202">
        <v>0.238</v>
      </c>
      <c r="N12" s="216" t="s">
        <v>2219</v>
      </c>
      <c r="O12" s="43">
        <v>200</v>
      </c>
      <c r="P12" s="43">
        <v>200</v>
      </c>
      <c r="Q12" s="226" t="s">
        <v>2201</v>
      </c>
      <c r="R12" s="227"/>
      <c r="S12" s="225"/>
    </row>
    <row r="13" s="181" customFormat="1" ht="36" customHeight="1" spans="1:19">
      <c r="A13" s="196">
        <v>5</v>
      </c>
      <c r="B13" s="196"/>
      <c r="C13" s="201" t="s">
        <v>2220</v>
      </c>
      <c r="D13" s="148" t="s">
        <v>2221</v>
      </c>
      <c r="E13" s="148" t="s">
        <v>2216</v>
      </c>
      <c r="F13" s="148" t="s">
        <v>2222</v>
      </c>
      <c r="G13" s="148" t="s">
        <v>2223</v>
      </c>
      <c r="H13" s="148" t="s">
        <v>2199</v>
      </c>
      <c r="I13" s="215">
        <f t="shared" si="5"/>
        <v>59.4</v>
      </c>
      <c r="J13" s="202">
        <v>59.4</v>
      </c>
      <c r="K13" s="202"/>
      <c r="L13" s="148">
        <v>0</v>
      </c>
      <c r="M13" s="217">
        <v>1.02</v>
      </c>
      <c r="N13" s="218" t="s">
        <v>2224</v>
      </c>
      <c r="O13" s="43">
        <v>856</v>
      </c>
      <c r="P13" s="43">
        <v>856</v>
      </c>
      <c r="Q13" s="226" t="s">
        <v>2201</v>
      </c>
      <c r="R13" s="227"/>
      <c r="S13" s="225"/>
    </row>
    <row r="14" s="181" customFormat="1" ht="36" customHeight="1" spans="1:19">
      <c r="A14" s="196">
        <v>6</v>
      </c>
      <c r="B14" s="196"/>
      <c r="C14" s="201" t="s">
        <v>2225</v>
      </c>
      <c r="D14" s="148" t="s">
        <v>2226</v>
      </c>
      <c r="E14" s="148" t="s">
        <v>2227</v>
      </c>
      <c r="F14" s="148" t="s">
        <v>2226</v>
      </c>
      <c r="G14" s="148" t="s">
        <v>2228</v>
      </c>
      <c r="H14" s="148" t="s">
        <v>2199</v>
      </c>
      <c r="I14" s="202">
        <f t="shared" si="5"/>
        <v>75.9</v>
      </c>
      <c r="J14" s="202">
        <v>75.9</v>
      </c>
      <c r="K14" s="202"/>
      <c r="L14" s="148">
        <v>0</v>
      </c>
      <c r="M14" s="202">
        <v>1.3</v>
      </c>
      <c r="N14" s="218" t="s">
        <v>2229</v>
      </c>
      <c r="O14" s="43">
        <v>700</v>
      </c>
      <c r="P14" s="43">
        <v>700</v>
      </c>
      <c r="Q14" s="226" t="s">
        <v>2201</v>
      </c>
      <c r="R14" s="227"/>
      <c r="S14" s="225"/>
    </row>
    <row r="15" s="181" customFormat="1" ht="36" customHeight="1" spans="1:19">
      <c r="A15" s="196">
        <v>7</v>
      </c>
      <c r="B15" s="196"/>
      <c r="C15" s="201" t="s">
        <v>2230</v>
      </c>
      <c r="D15" s="148" t="s">
        <v>2231</v>
      </c>
      <c r="E15" s="148" t="s">
        <v>2232</v>
      </c>
      <c r="F15" s="148" t="s">
        <v>2233</v>
      </c>
      <c r="G15" s="148" t="s">
        <v>2234</v>
      </c>
      <c r="H15" s="148" t="s">
        <v>2199</v>
      </c>
      <c r="I15" s="202">
        <f t="shared" si="5"/>
        <v>45.6</v>
      </c>
      <c r="J15" s="202">
        <v>45.6</v>
      </c>
      <c r="K15" s="202"/>
      <c r="L15" s="148">
        <v>0</v>
      </c>
      <c r="M15" s="202">
        <v>0.77</v>
      </c>
      <c r="N15" s="218" t="s">
        <v>2235</v>
      </c>
      <c r="O15" s="43">
        <v>300</v>
      </c>
      <c r="P15" s="43">
        <v>300</v>
      </c>
      <c r="Q15" s="226" t="s">
        <v>2201</v>
      </c>
      <c r="R15" s="227" t="s">
        <v>2208</v>
      </c>
      <c r="S15" s="225"/>
    </row>
    <row r="16" s="181" customFormat="1" ht="36" customHeight="1" spans="1:19">
      <c r="A16" s="196">
        <v>8</v>
      </c>
      <c r="B16" s="196"/>
      <c r="C16" s="201" t="s">
        <v>2236</v>
      </c>
      <c r="D16" s="148" t="s">
        <v>2237</v>
      </c>
      <c r="E16" s="148" t="s">
        <v>2232</v>
      </c>
      <c r="F16" s="148" t="s">
        <v>2238</v>
      </c>
      <c r="G16" s="148" t="s">
        <v>2239</v>
      </c>
      <c r="H16" s="148" t="s">
        <v>2199</v>
      </c>
      <c r="I16" s="202">
        <f t="shared" si="5"/>
        <v>92.3</v>
      </c>
      <c r="J16" s="202">
        <v>92.3</v>
      </c>
      <c r="K16" s="202"/>
      <c r="L16" s="148">
        <v>0</v>
      </c>
      <c r="M16" s="202">
        <v>1.557</v>
      </c>
      <c r="N16" s="218" t="s">
        <v>2240</v>
      </c>
      <c r="O16" s="43">
        <v>700</v>
      </c>
      <c r="P16" s="43">
        <v>700</v>
      </c>
      <c r="Q16" s="226" t="s">
        <v>2201</v>
      </c>
      <c r="R16" s="227" t="s">
        <v>2208</v>
      </c>
      <c r="S16" s="225"/>
    </row>
    <row r="17" s="181" customFormat="1" ht="36" customHeight="1" spans="1:19">
      <c r="A17" s="196">
        <v>9</v>
      </c>
      <c r="B17" s="196"/>
      <c r="C17" s="201" t="s">
        <v>2241</v>
      </c>
      <c r="D17" s="148" t="s">
        <v>2242</v>
      </c>
      <c r="E17" s="148" t="s">
        <v>2243</v>
      </c>
      <c r="F17" s="148" t="s">
        <v>2244</v>
      </c>
      <c r="G17" s="148" t="s">
        <v>2245</v>
      </c>
      <c r="H17" s="148" t="s">
        <v>2199</v>
      </c>
      <c r="I17" s="202">
        <f t="shared" si="5"/>
        <v>84.2</v>
      </c>
      <c r="J17" s="202">
        <v>84.2</v>
      </c>
      <c r="K17" s="202"/>
      <c r="L17" s="148">
        <v>0</v>
      </c>
      <c r="M17" s="202">
        <v>1.45</v>
      </c>
      <c r="N17" s="218" t="s">
        <v>2246</v>
      </c>
      <c r="O17" s="43">
        <v>850</v>
      </c>
      <c r="P17" s="43">
        <v>850</v>
      </c>
      <c r="Q17" s="226" t="s">
        <v>2201</v>
      </c>
      <c r="R17" s="227"/>
      <c r="S17" s="225"/>
    </row>
    <row r="18" s="180" customFormat="1" ht="24" customHeight="1" spans="1:19">
      <c r="A18" s="198" t="s">
        <v>2247</v>
      </c>
      <c r="B18" s="197" t="s">
        <v>44</v>
      </c>
      <c r="C18" s="197">
        <v>2</v>
      </c>
      <c r="D18" s="197"/>
      <c r="E18" s="197"/>
      <c r="F18" s="197"/>
      <c r="G18" s="197"/>
      <c r="H18" s="197"/>
      <c r="I18" s="197">
        <f t="shared" ref="I18:M18" si="6">SUM(I19:I20)</f>
        <v>138.52</v>
      </c>
      <c r="J18" s="197">
        <f t="shared" si="6"/>
        <v>138.52</v>
      </c>
      <c r="K18" s="197"/>
      <c r="L18" s="197"/>
      <c r="M18" s="197">
        <f t="shared" si="6"/>
        <v>2.18</v>
      </c>
      <c r="N18" s="212" t="s">
        <v>2248</v>
      </c>
      <c r="O18" s="197">
        <f>SUM(O19:O20)</f>
        <v>692</v>
      </c>
      <c r="P18" s="197">
        <f>SUM(P19:P20)</f>
        <v>652</v>
      </c>
      <c r="Q18" s="197"/>
      <c r="R18" s="197">
        <v>1</v>
      </c>
      <c r="S18" s="223"/>
    </row>
    <row r="19" s="182" customFormat="1" ht="36" customHeight="1" spans="1:19">
      <c r="A19" s="197">
        <v>1</v>
      </c>
      <c r="B19" s="197"/>
      <c r="C19" s="196" t="s">
        <v>2249</v>
      </c>
      <c r="D19" s="203" t="s">
        <v>2250</v>
      </c>
      <c r="E19" s="203" t="s">
        <v>2251</v>
      </c>
      <c r="F19" s="203" t="s">
        <v>2252</v>
      </c>
      <c r="G19" s="203" t="s">
        <v>2253</v>
      </c>
      <c r="H19" s="196" t="s">
        <v>2199</v>
      </c>
      <c r="I19" s="219">
        <v>28.96</v>
      </c>
      <c r="J19" s="219">
        <v>28.96</v>
      </c>
      <c r="K19" s="220"/>
      <c r="L19" s="219"/>
      <c r="M19" s="196">
        <v>0.46</v>
      </c>
      <c r="N19" s="214" t="s">
        <v>2254</v>
      </c>
      <c r="O19" s="196">
        <v>130</v>
      </c>
      <c r="P19" s="196">
        <v>90</v>
      </c>
      <c r="Q19" s="196" t="s">
        <v>213</v>
      </c>
      <c r="R19" s="196"/>
      <c r="S19" s="228"/>
    </row>
    <row r="20" s="182" customFormat="1" ht="36" customHeight="1" spans="1:19">
      <c r="A20" s="197">
        <v>2</v>
      </c>
      <c r="B20" s="197"/>
      <c r="C20" s="200" t="s">
        <v>2255</v>
      </c>
      <c r="D20" s="200" t="s">
        <v>2256</v>
      </c>
      <c r="E20" s="200" t="s">
        <v>2257</v>
      </c>
      <c r="F20" s="200" t="s">
        <v>2258</v>
      </c>
      <c r="G20" s="200" t="s">
        <v>2259</v>
      </c>
      <c r="H20" s="200" t="s">
        <v>545</v>
      </c>
      <c r="I20" s="213">
        <v>109.56</v>
      </c>
      <c r="J20" s="213">
        <v>109.56</v>
      </c>
      <c r="K20" s="213"/>
      <c r="L20" s="213"/>
      <c r="M20" s="196">
        <v>1.72</v>
      </c>
      <c r="N20" s="214" t="s">
        <v>2260</v>
      </c>
      <c r="O20" s="196">
        <v>562</v>
      </c>
      <c r="P20" s="196">
        <v>562</v>
      </c>
      <c r="Q20" s="196"/>
      <c r="R20" s="196" t="s">
        <v>2208</v>
      </c>
      <c r="S20" s="228"/>
    </row>
    <row r="21" s="180" customFormat="1" ht="24.75" customHeight="1" spans="1:19">
      <c r="A21" s="198" t="s">
        <v>2261</v>
      </c>
      <c r="B21" s="197" t="s">
        <v>48</v>
      </c>
      <c r="C21" s="197">
        <v>5</v>
      </c>
      <c r="D21" s="197"/>
      <c r="E21" s="197"/>
      <c r="F21" s="197"/>
      <c r="G21" s="197"/>
      <c r="H21" s="197"/>
      <c r="I21" s="197">
        <f t="shared" ref="I21:M21" si="7">SUM(I22:I26)</f>
        <v>589.69</v>
      </c>
      <c r="J21" s="197">
        <f t="shared" si="7"/>
        <v>589.69</v>
      </c>
      <c r="K21" s="197"/>
      <c r="L21" s="197"/>
      <c r="M21" s="197">
        <f t="shared" si="7"/>
        <v>9.689</v>
      </c>
      <c r="N21" s="212" t="s">
        <v>2262</v>
      </c>
      <c r="O21" s="197">
        <f>SUM(O22:O26)</f>
        <v>2781</v>
      </c>
      <c r="P21" s="197">
        <f>SUM(P22:P26)</f>
        <v>2781</v>
      </c>
      <c r="Q21" s="197"/>
      <c r="R21" s="196">
        <v>1</v>
      </c>
      <c r="S21" s="223"/>
    </row>
    <row r="22" s="179" customFormat="1" ht="36" customHeight="1" spans="1:19">
      <c r="A22" s="196">
        <v>1</v>
      </c>
      <c r="B22" s="196"/>
      <c r="C22" s="196" t="s">
        <v>2263</v>
      </c>
      <c r="D22" s="196" t="s">
        <v>2264</v>
      </c>
      <c r="E22" s="196" t="s">
        <v>2265</v>
      </c>
      <c r="F22" s="196" t="s">
        <v>2266</v>
      </c>
      <c r="G22" s="196" t="s">
        <v>2264</v>
      </c>
      <c r="H22" s="196" t="s">
        <v>2199</v>
      </c>
      <c r="I22" s="213">
        <v>209.42</v>
      </c>
      <c r="J22" s="213">
        <v>209.42</v>
      </c>
      <c r="K22" s="213"/>
      <c r="L22" s="213"/>
      <c r="M22" s="196">
        <v>3.826</v>
      </c>
      <c r="N22" s="214" t="s">
        <v>2267</v>
      </c>
      <c r="O22" s="196">
        <v>1650</v>
      </c>
      <c r="P22" s="196">
        <v>1650</v>
      </c>
      <c r="Q22" s="196" t="s">
        <v>2268</v>
      </c>
      <c r="R22" s="196"/>
      <c r="S22" s="222"/>
    </row>
    <row r="23" s="179" customFormat="1" ht="36" customHeight="1" spans="1:19">
      <c r="A23" s="196">
        <v>2</v>
      </c>
      <c r="B23" s="196"/>
      <c r="C23" s="196" t="s">
        <v>2269</v>
      </c>
      <c r="D23" s="196" t="s">
        <v>2270</v>
      </c>
      <c r="E23" s="196" t="s">
        <v>2271</v>
      </c>
      <c r="F23" s="196" t="s">
        <v>2272</v>
      </c>
      <c r="G23" s="196" t="s">
        <v>2273</v>
      </c>
      <c r="H23" s="196" t="s">
        <v>2199</v>
      </c>
      <c r="I23" s="213">
        <v>124.69</v>
      </c>
      <c r="J23" s="213">
        <v>124.69</v>
      </c>
      <c r="K23" s="213"/>
      <c r="L23" s="213"/>
      <c r="M23" s="196">
        <v>1.48</v>
      </c>
      <c r="N23" s="214" t="s">
        <v>2274</v>
      </c>
      <c r="O23" s="196">
        <v>300</v>
      </c>
      <c r="P23" s="196">
        <v>300</v>
      </c>
      <c r="Q23" s="196" t="s">
        <v>2268</v>
      </c>
      <c r="R23" s="196"/>
      <c r="S23" s="222"/>
    </row>
    <row r="24" s="179" customFormat="1" ht="36" customHeight="1" spans="1:19">
      <c r="A24" s="196">
        <v>3</v>
      </c>
      <c r="B24" s="196"/>
      <c r="C24" s="196" t="s">
        <v>2275</v>
      </c>
      <c r="D24" s="196" t="s">
        <v>2276</v>
      </c>
      <c r="E24" s="196" t="s">
        <v>2277</v>
      </c>
      <c r="F24" s="196" t="s">
        <v>2278</v>
      </c>
      <c r="G24" s="196" t="s">
        <v>2279</v>
      </c>
      <c r="H24" s="196" t="s">
        <v>2199</v>
      </c>
      <c r="I24" s="213">
        <v>77.17</v>
      </c>
      <c r="J24" s="213">
        <v>77.17</v>
      </c>
      <c r="K24" s="213"/>
      <c r="L24" s="213"/>
      <c r="M24" s="196">
        <v>0.987</v>
      </c>
      <c r="N24" s="214" t="s">
        <v>2280</v>
      </c>
      <c r="O24" s="196">
        <v>150</v>
      </c>
      <c r="P24" s="196">
        <v>150</v>
      </c>
      <c r="Q24" s="196" t="s">
        <v>2268</v>
      </c>
      <c r="R24" s="196"/>
      <c r="S24" s="222"/>
    </row>
    <row r="25" s="179" customFormat="1" ht="36" customHeight="1" spans="1:19">
      <c r="A25" s="196">
        <v>4</v>
      </c>
      <c r="B25" s="196"/>
      <c r="C25" s="196" t="s">
        <v>2281</v>
      </c>
      <c r="D25" s="196" t="s">
        <v>2282</v>
      </c>
      <c r="E25" s="196" t="s">
        <v>2265</v>
      </c>
      <c r="F25" s="196" t="s">
        <v>2283</v>
      </c>
      <c r="G25" s="196" t="s">
        <v>2284</v>
      </c>
      <c r="H25" s="196" t="s">
        <v>2199</v>
      </c>
      <c r="I25" s="213">
        <v>88.89</v>
      </c>
      <c r="J25" s="213">
        <v>88.89</v>
      </c>
      <c r="K25" s="213"/>
      <c r="L25" s="213"/>
      <c r="M25" s="196">
        <v>1.68</v>
      </c>
      <c r="N25" s="214" t="s">
        <v>2285</v>
      </c>
      <c r="O25" s="196">
        <v>313</v>
      </c>
      <c r="P25" s="196">
        <v>313</v>
      </c>
      <c r="Q25" s="196" t="s">
        <v>2268</v>
      </c>
      <c r="R25" s="196"/>
      <c r="S25" s="222"/>
    </row>
    <row r="26" s="179" customFormat="1" ht="36" customHeight="1" spans="1:19">
      <c r="A26" s="196">
        <v>5</v>
      </c>
      <c r="B26" s="196"/>
      <c r="C26" s="196" t="s">
        <v>2286</v>
      </c>
      <c r="D26" s="196" t="s">
        <v>2287</v>
      </c>
      <c r="E26" s="196" t="s">
        <v>2288</v>
      </c>
      <c r="F26" s="196" t="s">
        <v>2287</v>
      </c>
      <c r="G26" s="196" t="s">
        <v>2289</v>
      </c>
      <c r="H26" s="196" t="s">
        <v>2199</v>
      </c>
      <c r="I26" s="213">
        <v>89.52</v>
      </c>
      <c r="J26" s="213">
        <v>89.52</v>
      </c>
      <c r="K26" s="213"/>
      <c r="L26" s="213"/>
      <c r="M26" s="196">
        <v>1.716</v>
      </c>
      <c r="N26" s="214" t="s">
        <v>2290</v>
      </c>
      <c r="O26" s="196">
        <v>368</v>
      </c>
      <c r="P26" s="196">
        <v>368</v>
      </c>
      <c r="Q26" s="196" t="s">
        <v>2268</v>
      </c>
      <c r="R26" s="196" t="s">
        <v>2208</v>
      </c>
      <c r="S26" s="222"/>
    </row>
    <row r="27" s="183" customFormat="1" ht="24" customHeight="1" spans="1:19">
      <c r="A27" s="198" t="s">
        <v>2291</v>
      </c>
      <c r="B27" s="197" t="s">
        <v>65</v>
      </c>
      <c r="C27" s="197">
        <v>3</v>
      </c>
      <c r="D27" s="197"/>
      <c r="E27" s="197"/>
      <c r="F27" s="197"/>
      <c r="G27" s="197"/>
      <c r="H27" s="197"/>
      <c r="I27" s="197">
        <f t="shared" ref="I27:M27" si="8">SUM(I28:I30)</f>
        <v>203.5</v>
      </c>
      <c r="J27" s="197">
        <f t="shared" si="8"/>
        <v>203.5</v>
      </c>
      <c r="K27" s="197"/>
      <c r="L27" s="197"/>
      <c r="M27" s="197">
        <f t="shared" si="8"/>
        <v>2.43</v>
      </c>
      <c r="N27" s="212" t="s">
        <v>2292</v>
      </c>
      <c r="O27" s="197">
        <f>SUM(O28:O30)</f>
        <v>4049</v>
      </c>
      <c r="P27" s="197">
        <f>SUM(P28:P30)</f>
        <v>495</v>
      </c>
      <c r="Q27" s="197"/>
      <c r="R27" s="196">
        <v>2</v>
      </c>
      <c r="S27" s="229"/>
    </row>
    <row r="28" s="184" customFormat="1" ht="36" customHeight="1" spans="1:19">
      <c r="A28" s="196">
        <v>1</v>
      </c>
      <c r="B28" s="196"/>
      <c r="C28" s="196" t="s">
        <v>2293</v>
      </c>
      <c r="D28" s="196"/>
      <c r="E28" s="196" t="s">
        <v>1204</v>
      </c>
      <c r="F28" s="196" t="s">
        <v>2294</v>
      </c>
      <c r="G28" s="196" t="s">
        <v>2295</v>
      </c>
      <c r="H28" s="196" t="s">
        <v>2199</v>
      </c>
      <c r="I28" s="196">
        <v>47.12</v>
      </c>
      <c r="J28" s="196">
        <v>47.12</v>
      </c>
      <c r="K28" s="196"/>
      <c r="L28" s="196"/>
      <c r="M28" s="196">
        <v>0.47</v>
      </c>
      <c r="N28" s="221" t="s">
        <v>2296</v>
      </c>
      <c r="O28" s="196">
        <v>132</v>
      </c>
      <c r="P28" s="196"/>
      <c r="Q28" s="196" t="s">
        <v>2297</v>
      </c>
      <c r="R28" s="196" t="s">
        <v>2208</v>
      </c>
      <c r="S28" s="230"/>
    </row>
    <row r="29" s="184" customFormat="1" ht="36" customHeight="1" spans="1:19">
      <c r="A29" s="196">
        <v>2</v>
      </c>
      <c r="B29" s="196"/>
      <c r="C29" s="196" t="s">
        <v>2298</v>
      </c>
      <c r="D29" s="196" t="s">
        <v>2299</v>
      </c>
      <c r="E29" s="196" t="s">
        <v>1212</v>
      </c>
      <c r="F29" s="196" t="s">
        <v>1213</v>
      </c>
      <c r="G29" s="196" t="s">
        <v>2300</v>
      </c>
      <c r="H29" s="196" t="s">
        <v>2199</v>
      </c>
      <c r="I29" s="196">
        <v>112.53</v>
      </c>
      <c r="J29" s="196">
        <v>112.53</v>
      </c>
      <c r="K29" s="196"/>
      <c r="L29" s="196"/>
      <c r="M29" s="196">
        <v>1.22</v>
      </c>
      <c r="N29" s="221" t="s">
        <v>2301</v>
      </c>
      <c r="O29" s="196">
        <v>615</v>
      </c>
      <c r="P29" s="196">
        <v>245</v>
      </c>
      <c r="Q29" s="196" t="s">
        <v>2297</v>
      </c>
      <c r="R29" s="196"/>
      <c r="S29" s="230"/>
    </row>
    <row r="30" s="184" customFormat="1" ht="36" customHeight="1" spans="1:19">
      <c r="A30" s="196">
        <v>3</v>
      </c>
      <c r="B30" s="196"/>
      <c r="C30" s="196" t="s">
        <v>2302</v>
      </c>
      <c r="D30" s="196" t="s">
        <v>2303</v>
      </c>
      <c r="E30" s="196" t="s">
        <v>2304</v>
      </c>
      <c r="F30" s="196" t="s">
        <v>2305</v>
      </c>
      <c r="G30" s="196" t="s">
        <v>2306</v>
      </c>
      <c r="H30" s="196" t="s">
        <v>2199</v>
      </c>
      <c r="I30" s="196">
        <v>43.85</v>
      </c>
      <c r="J30" s="196">
        <v>43.85</v>
      </c>
      <c r="K30" s="196"/>
      <c r="L30" s="196"/>
      <c r="M30" s="196">
        <v>0.74</v>
      </c>
      <c r="N30" s="221" t="s">
        <v>2307</v>
      </c>
      <c r="O30" s="196">
        <v>3302</v>
      </c>
      <c r="P30" s="196">
        <v>250</v>
      </c>
      <c r="Q30" s="196" t="s">
        <v>2297</v>
      </c>
      <c r="R30" s="196" t="s">
        <v>2208</v>
      </c>
      <c r="S30" s="230"/>
    </row>
    <row r="31" s="183" customFormat="1" ht="24" customHeight="1" spans="1:19">
      <c r="A31" s="198" t="s">
        <v>2308</v>
      </c>
      <c r="B31" s="197" t="s">
        <v>73</v>
      </c>
      <c r="C31" s="197">
        <v>1</v>
      </c>
      <c r="D31" s="197"/>
      <c r="E31" s="197"/>
      <c r="F31" s="197"/>
      <c r="G31" s="197"/>
      <c r="H31" s="197"/>
      <c r="I31" s="197">
        <f t="shared" ref="I31:M31" si="9">SUM(I32)</f>
        <v>155</v>
      </c>
      <c r="J31" s="197">
        <f t="shared" si="9"/>
        <v>155</v>
      </c>
      <c r="K31" s="197"/>
      <c r="L31" s="197"/>
      <c r="M31" s="197">
        <f t="shared" si="9"/>
        <v>2.8</v>
      </c>
      <c r="N31" s="212" t="s">
        <v>2309</v>
      </c>
      <c r="O31" s="197">
        <f>SUM(O32)</f>
        <v>210</v>
      </c>
      <c r="P31" s="197">
        <f>SUM(P32)</f>
        <v>0</v>
      </c>
      <c r="Q31" s="197"/>
      <c r="R31" s="196"/>
      <c r="S31" s="229"/>
    </row>
    <row r="32" s="184" customFormat="1" ht="36" customHeight="1" spans="1:19">
      <c r="A32" s="196">
        <v>1</v>
      </c>
      <c r="B32" s="196"/>
      <c r="C32" s="196" t="s">
        <v>2310</v>
      </c>
      <c r="D32" s="196" t="s">
        <v>2311</v>
      </c>
      <c r="E32" s="196" t="s">
        <v>2152</v>
      </c>
      <c r="F32" s="196" t="s">
        <v>2312</v>
      </c>
      <c r="G32" s="196" t="s">
        <v>2313</v>
      </c>
      <c r="H32" s="196" t="s">
        <v>2199</v>
      </c>
      <c r="I32" s="196">
        <v>155</v>
      </c>
      <c r="J32" s="196">
        <v>155</v>
      </c>
      <c r="K32" s="196"/>
      <c r="L32" s="196"/>
      <c r="M32" s="196">
        <v>2.8</v>
      </c>
      <c r="N32" s="221" t="s">
        <v>2314</v>
      </c>
      <c r="O32" s="196">
        <v>210</v>
      </c>
      <c r="P32" s="196"/>
      <c r="Q32" s="196" t="s">
        <v>76</v>
      </c>
      <c r="R32" s="196"/>
      <c r="S32" s="230"/>
    </row>
    <row r="33" s="183" customFormat="1" ht="24" customHeight="1" spans="1:19">
      <c r="A33" s="198" t="s">
        <v>2315</v>
      </c>
      <c r="B33" s="197" t="s">
        <v>663</v>
      </c>
      <c r="C33" s="197">
        <v>8</v>
      </c>
      <c r="D33" s="197"/>
      <c r="E33" s="197"/>
      <c r="F33" s="197"/>
      <c r="G33" s="197"/>
      <c r="H33" s="197"/>
      <c r="I33" s="197">
        <f t="shared" ref="I33:M33" si="10">SUM(I34:I41)</f>
        <v>665.83</v>
      </c>
      <c r="J33" s="197">
        <f t="shared" si="10"/>
        <v>665.83</v>
      </c>
      <c r="K33" s="197"/>
      <c r="L33" s="197"/>
      <c r="M33" s="197">
        <f t="shared" si="10"/>
        <v>10.548</v>
      </c>
      <c r="N33" s="212" t="s">
        <v>2316</v>
      </c>
      <c r="O33" s="197">
        <f>SUM(O34:O41)</f>
        <v>3836</v>
      </c>
      <c r="P33" s="197">
        <f>SUM(P34:P41)</f>
        <v>3836</v>
      </c>
      <c r="Q33" s="197"/>
      <c r="R33" s="196"/>
      <c r="S33" s="229"/>
    </row>
    <row r="34" s="184" customFormat="1" ht="36" customHeight="1" spans="1:19">
      <c r="A34" s="196">
        <v>1</v>
      </c>
      <c r="B34" s="196"/>
      <c r="C34" s="196" t="s">
        <v>2317</v>
      </c>
      <c r="D34" s="196" t="s">
        <v>2318</v>
      </c>
      <c r="E34" s="196" t="s">
        <v>2319</v>
      </c>
      <c r="F34" s="196" t="s">
        <v>2320</v>
      </c>
      <c r="G34" s="196" t="s">
        <v>2321</v>
      </c>
      <c r="H34" s="196" t="s">
        <v>2199</v>
      </c>
      <c r="I34" s="196">
        <v>178.64</v>
      </c>
      <c r="J34" s="196">
        <v>178.64</v>
      </c>
      <c r="K34" s="196"/>
      <c r="L34" s="196"/>
      <c r="M34" s="196">
        <v>2.99</v>
      </c>
      <c r="N34" s="221" t="s">
        <v>2322</v>
      </c>
      <c r="O34" s="196">
        <v>450</v>
      </c>
      <c r="P34" s="196">
        <v>450</v>
      </c>
      <c r="Q34" s="196" t="s">
        <v>1492</v>
      </c>
      <c r="R34" s="196"/>
      <c r="S34" s="230"/>
    </row>
    <row r="35" s="184" customFormat="1" ht="36" customHeight="1" spans="1:19">
      <c r="A35" s="196">
        <v>2</v>
      </c>
      <c r="B35" s="196"/>
      <c r="C35" s="196" t="s">
        <v>2323</v>
      </c>
      <c r="D35" s="196" t="s">
        <v>2318</v>
      </c>
      <c r="E35" s="196" t="s">
        <v>2319</v>
      </c>
      <c r="F35" s="196" t="s">
        <v>2320</v>
      </c>
      <c r="G35" s="196" t="s">
        <v>2321</v>
      </c>
      <c r="H35" s="196" t="s">
        <v>2199</v>
      </c>
      <c r="I35" s="196">
        <v>58.57</v>
      </c>
      <c r="J35" s="196">
        <v>58.57</v>
      </c>
      <c r="K35" s="196"/>
      <c r="L35" s="196"/>
      <c r="M35" s="196">
        <v>1</v>
      </c>
      <c r="N35" s="221" t="s">
        <v>2324</v>
      </c>
      <c r="O35" s="196">
        <v>450</v>
      </c>
      <c r="P35" s="196">
        <v>450</v>
      </c>
      <c r="Q35" s="196" t="s">
        <v>1492</v>
      </c>
      <c r="R35" s="196"/>
      <c r="S35" s="230"/>
    </row>
    <row r="36" s="184" customFormat="1" ht="36" customHeight="1" spans="1:19">
      <c r="A36" s="196">
        <v>3</v>
      </c>
      <c r="B36" s="196"/>
      <c r="C36" s="196" t="s">
        <v>2325</v>
      </c>
      <c r="D36" s="196" t="s">
        <v>2326</v>
      </c>
      <c r="E36" s="196" t="s">
        <v>2327</v>
      </c>
      <c r="F36" s="196" t="s">
        <v>2328</v>
      </c>
      <c r="G36" s="196" t="s">
        <v>2329</v>
      </c>
      <c r="H36" s="196" t="s">
        <v>2199</v>
      </c>
      <c r="I36" s="196">
        <v>124.3</v>
      </c>
      <c r="J36" s="196">
        <v>124.3</v>
      </c>
      <c r="K36" s="196"/>
      <c r="L36" s="196"/>
      <c r="M36" s="196">
        <v>2.17</v>
      </c>
      <c r="N36" s="221" t="s">
        <v>2330</v>
      </c>
      <c r="O36" s="196">
        <v>306</v>
      </c>
      <c r="P36" s="196">
        <v>306</v>
      </c>
      <c r="Q36" s="196" t="s">
        <v>1492</v>
      </c>
      <c r="R36" s="196"/>
      <c r="S36" s="230"/>
    </row>
    <row r="37" s="184" customFormat="1" ht="36" customHeight="1" spans="1:19">
      <c r="A37" s="196">
        <v>4</v>
      </c>
      <c r="B37" s="196"/>
      <c r="C37" s="196" t="s">
        <v>2331</v>
      </c>
      <c r="D37" s="196"/>
      <c r="E37" s="196" t="s">
        <v>2332</v>
      </c>
      <c r="F37" s="196" t="s">
        <v>2333</v>
      </c>
      <c r="G37" s="196" t="s">
        <v>2334</v>
      </c>
      <c r="H37" s="196" t="s">
        <v>2199</v>
      </c>
      <c r="I37" s="196">
        <v>93.63</v>
      </c>
      <c r="J37" s="196">
        <v>93.63</v>
      </c>
      <c r="K37" s="196"/>
      <c r="L37" s="196"/>
      <c r="M37" s="196">
        <v>1.605</v>
      </c>
      <c r="N37" s="221" t="s">
        <v>2335</v>
      </c>
      <c r="O37" s="196">
        <v>600</v>
      </c>
      <c r="P37" s="196">
        <v>600</v>
      </c>
      <c r="Q37" s="196" t="s">
        <v>1492</v>
      </c>
      <c r="R37" s="196"/>
      <c r="S37" s="230"/>
    </row>
    <row r="38" s="184" customFormat="1" ht="36" customHeight="1" spans="1:19">
      <c r="A38" s="196">
        <v>5</v>
      </c>
      <c r="B38" s="196"/>
      <c r="C38" s="196" t="s">
        <v>2336</v>
      </c>
      <c r="D38" s="196" t="s">
        <v>2337</v>
      </c>
      <c r="E38" s="196" t="s">
        <v>2332</v>
      </c>
      <c r="F38" s="196" t="s">
        <v>2338</v>
      </c>
      <c r="G38" s="196" t="s">
        <v>2338</v>
      </c>
      <c r="H38" s="196" t="s">
        <v>2199</v>
      </c>
      <c r="I38" s="196">
        <v>30.62</v>
      </c>
      <c r="J38" s="196">
        <v>30.62</v>
      </c>
      <c r="K38" s="196"/>
      <c r="L38" s="196"/>
      <c r="M38" s="196">
        <v>0.49</v>
      </c>
      <c r="N38" s="221" t="s">
        <v>2339</v>
      </c>
      <c r="O38" s="196">
        <v>280</v>
      </c>
      <c r="P38" s="196">
        <v>280</v>
      </c>
      <c r="Q38" s="196" t="s">
        <v>1492</v>
      </c>
      <c r="R38" s="196"/>
      <c r="S38" s="230"/>
    </row>
    <row r="39" s="184" customFormat="1" ht="36" customHeight="1" spans="1:19">
      <c r="A39" s="196">
        <v>6</v>
      </c>
      <c r="B39" s="196"/>
      <c r="C39" s="196" t="s">
        <v>2340</v>
      </c>
      <c r="D39" s="196" t="s">
        <v>2341</v>
      </c>
      <c r="E39" s="196" t="s">
        <v>2332</v>
      </c>
      <c r="F39" s="196" t="s">
        <v>2338</v>
      </c>
      <c r="G39" s="196" t="s">
        <v>2342</v>
      </c>
      <c r="H39" s="196" t="s">
        <v>2199</v>
      </c>
      <c r="I39" s="196">
        <v>50.58</v>
      </c>
      <c r="J39" s="196">
        <v>50.58</v>
      </c>
      <c r="K39" s="196"/>
      <c r="L39" s="196"/>
      <c r="M39" s="196">
        <v>0.613</v>
      </c>
      <c r="N39" s="221" t="s">
        <v>2343</v>
      </c>
      <c r="O39" s="196">
        <v>600</v>
      </c>
      <c r="P39" s="196">
        <v>600</v>
      </c>
      <c r="Q39" s="196" t="s">
        <v>1492</v>
      </c>
      <c r="R39" s="196"/>
      <c r="S39" s="230"/>
    </row>
    <row r="40" s="184" customFormat="1" ht="36" customHeight="1" spans="1:19">
      <c r="A40" s="196">
        <v>7</v>
      </c>
      <c r="B40" s="196"/>
      <c r="C40" s="196" t="s">
        <v>2344</v>
      </c>
      <c r="D40" s="196" t="s">
        <v>2345</v>
      </c>
      <c r="E40" s="196" t="s">
        <v>2332</v>
      </c>
      <c r="F40" s="196" t="s">
        <v>2346</v>
      </c>
      <c r="G40" s="196" t="s">
        <v>2347</v>
      </c>
      <c r="H40" s="196" t="s">
        <v>2199</v>
      </c>
      <c r="I40" s="196">
        <v>18.1</v>
      </c>
      <c r="J40" s="196">
        <v>18.1</v>
      </c>
      <c r="K40" s="196"/>
      <c r="L40" s="196"/>
      <c r="M40" s="196">
        <v>0.31</v>
      </c>
      <c r="N40" s="221" t="s">
        <v>2348</v>
      </c>
      <c r="O40" s="196">
        <v>200</v>
      </c>
      <c r="P40" s="196">
        <v>200</v>
      </c>
      <c r="Q40" s="196" t="s">
        <v>1492</v>
      </c>
      <c r="R40" s="196"/>
      <c r="S40" s="230"/>
    </row>
    <row r="41" s="184" customFormat="1" ht="36" customHeight="1" spans="1:19">
      <c r="A41" s="196">
        <v>8</v>
      </c>
      <c r="B41" s="196"/>
      <c r="C41" s="196" t="s">
        <v>2349</v>
      </c>
      <c r="D41" s="196"/>
      <c r="E41" s="196" t="s">
        <v>2332</v>
      </c>
      <c r="F41" s="196" t="s">
        <v>2333</v>
      </c>
      <c r="G41" s="196" t="s">
        <v>2350</v>
      </c>
      <c r="H41" s="196" t="s">
        <v>2199</v>
      </c>
      <c r="I41" s="196">
        <v>111.39</v>
      </c>
      <c r="J41" s="196">
        <v>111.39</v>
      </c>
      <c r="K41" s="196"/>
      <c r="L41" s="196"/>
      <c r="M41" s="196">
        <v>1.37</v>
      </c>
      <c r="N41" s="221" t="s">
        <v>2351</v>
      </c>
      <c r="O41" s="196">
        <v>950</v>
      </c>
      <c r="P41" s="196">
        <v>950</v>
      </c>
      <c r="Q41" s="196" t="s">
        <v>1492</v>
      </c>
      <c r="R41" s="196"/>
      <c r="S41" s="230"/>
    </row>
    <row r="42" s="183" customFormat="1" ht="24" customHeight="1" spans="1:19">
      <c r="A42" s="198" t="s">
        <v>2352</v>
      </c>
      <c r="B42" s="197" t="s">
        <v>77</v>
      </c>
      <c r="C42" s="197">
        <v>7</v>
      </c>
      <c r="D42" s="197"/>
      <c r="E42" s="197"/>
      <c r="F42" s="197"/>
      <c r="G42" s="197"/>
      <c r="H42" s="197"/>
      <c r="I42" s="197">
        <f t="shared" ref="I42:K42" si="11">SUM(I43:I49)</f>
        <v>943</v>
      </c>
      <c r="J42" s="197">
        <f t="shared" si="11"/>
        <v>848.7</v>
      </c>
      <c r="K42" s="197">
        <f t="shared" si="11"/>
        <v>94.3</v>
      </c>
      <c r="L42" s="197"/>
      <c r="M42" s="197">
        <f t="shared" ref="M42:P42" si="12">SUM(M43:M49)</f>
        <v>14.3</v>
      </c>
      <c r="N42" s="212" t="s">
        <v>2353</v>
      </c>
      <c r="O42" s="197">
        <f t="shared" si="12"/>
        <v>3011</v>
      </c>
      <c r="P42" s="197">
        <f t="shared" si="12"/>
        <v>3011</v>
      </c>
      <c r="Q42" s="197"/>
      <c r="R42" s="196">
        <v>2</v>
      </c>
      <c r="S42" s="229"/>
    </row>
    <row r="43" s="184" customFormat="1" ht="36" customHeight="1" spans="1:19">
      <c r="A43" s="196">
        <v>1</v>
      </c>
      <c r="B43" s="196"/>
      <c r="C43" s="196" t="s">
        <v>2354</v>
      </c>
      <c r="D43" s="196" t="s">
        <v>2355</v>
      </c>
      <c r="E43" s="196" t="s">
        <v>2356</v>
      </c>
      <c r="F43" s="196" t="s">
        <v>2357</v>
      </c>
      <c r="G43" s="196" t="s">
        <v>2358</v>
      </c>
      <c r="H43" s="196" t="s">
        <v>2199</v>
      </c>
      <c r="I43" s="196">
        <v>110</v>
      </c>
      <c r="J43" s="196">
        <v>99</v>
      </c>
      <c r="K43" s="196">
        <v>11</v>
      </c>
      <c r="L43" s="196"/>
      <c r="M43" s="45">
        <v>1.7</v>
      </c>
      <c r="N43" s="123" t="s">
        <v>2359</v>
      </c>
      <c r="O43" s="196">
        <v>250</v>
      </c>
      <c r="P43" s="196">
        <v>250</v>
      </c>
      <c r="Q43" s="196" t="s">
        <v>82</v>
      </c>
      <c r="R43" s="196" t="s">
        <v>2208</v>
      </c>
      <c r="S43" s="230"/>
    </row>
    <row r="44" s="184" customFormat="1" ht="36" customHeight="1" spans="1:19">
      <c r="A44" s="196">
        <v>2</v>
      </c>
      <c r="B44" s="196"/>
      <c r="C44" s="196" t="s">
        <v>2360</v>
      </c>
      <c r="D44" s="196" t="s">
        <v>2361</v>
      </c>
      <c r="E44" s="196" t="s">
        <v>2356</v>
      </c>
      <c r="F44" s="196" t="s">
        <v>2362</v>
      </c>
      <c r="G44" s="196" t="s">
        <v>2363</v>
      </c>
      <c r="H44" s="196" t="s">
        <v>2199</v>
      </c>
      <c r="I44" s="196">
        <v>110</v>
      </c>
      <c r="J44" s="196">
        <v>99</v>
      </c>
      <c r="K44" s="196">
        <v>11</v>
      </c>
      <c r="L44" s="196"/>
      <c r="M44" s="45">
        <v>1.7</v>
      </c>
      <c r="N44" s="123" t="s">
        <v>2359</v>
      </c>
      <c r="O44" s="196">
        <v>455</v>
      </c>
      <c r="P44" s="196">
        <v>455</v>
      </c>
      <c r="Q44" s="196" t="s">
        <v>82</v>
      </c>
      <c r="R44" s="196"/>
      <c r="S44" s="230"/>
    </row>
    <row r="45" s="184" customFormat="1" ht="36" customHeight="1" spans="1:19">
      <c r="A45" s="196">
        <v>3</v>
      </c>
      <c r="B45" s="196"/>
      <c r="C45" s="196" t="s">
        <v>2364</v>
      </c>
      <c r="D45" s="196" t="s">
        <v>2365</v>
      </c>
      <c r="E45" s="196" t="s">
        <v>2356</v>
      </c>
      <c r="F45" s="196" t="s">
        <v>2356</v>
      </c>
      <c r="G45" s="196" t="s">
        <v>2366</v>
      </c>
      <c r="H45" s="196" t="s">
        <v>2199</v>
      </c>
      <c r="I45" s="196">
        <v>105</v>
      </c>
      <c r="J45" s="196">
        <v>94.5</v>
      </c>
      <c r="K45" s="196">
        <v>10.5</v>
      </c>
      <c r="L45" s="196"/>
      <c r="M45" s="45">
        <v>1.6</v>
      </c>
      <c r="N45" s="123" t="s">
        <v>2367</v>
      </c>
      <c r="O45" s="196">
        <v>526</v>
      </c>
      <c r="P45" s="196">
        <v>526</v>
      </c>
      <c r="Q45" s="196" t="s">
        <v>82</v>
      </c>
      <c r="R45" s="196"/>
      <c r="S45" s="230"/>
    </row>
    <row r="46" s="184" customFormat="1" ht="36" customHeight="1" spans="1:19">
      <c r="A46" s="196">
        <v>4</v>
      </c>
      <c r="B46" s="196"/>
      <c r="C46" s="196" t="s">
        <v>2368</v>
      </c>
      <c r="D46" s="196" t="s">
        <v>2369</v>
      </c>
      <c r="E46" s="196" t="s">
        <v>2370</v>
      </c>
      <c r="F46" s="196" t="s">
        <v>2371</v>
      </c>
      <c r="G46" s="196" t="s">
        <v>2372</v>
      </c>
      <c r="H46" s="196" t="s">
        <v>2199</v>
      </c>
      <c r="I46" s="196">
        <v>220</v>
      </c>
      <c r="J46" s="196">
        <v>198</v>
      </c>
      <c r="K46" s="196">
        <v>22</v>
      </c>
      <c r="L46" s="196"/>
      <c r="M46" s="45">
        <v>3.4</v>
      </c>
      <c r="N46" s="123" t="s">
        <v>2373</v>
      </c>
      <c r="O46" s="196">
        <v>521</v>
      </c>
      <c r="P46" s="196">
        <v>521</v>
      </c>
      <c r="Q46" s="196" t="s">
        <v>82</v>
      </c>
      <c r="R46" s="196"/>
      <c r="S46" s="230"/>
    </row>
    <row r="47" s="184" customFormat="1" ht="36" customHeight="1" spans="1:19">
      <c r="A47" s="196">
        <v>5</v>
      </c>
      <c r="B47" s="196"/>
      <c r="C47" s="196" t="s">
        <v>2374</v>
      </c>
      <c r="D47" s="196" t="s">
        <v>2375</v>
      </c>
      <c r="E47" s="196" t="s">
        <v>2370</v>
      </c>
      <c r="F47" s="196" t="s">
        <v>2376</v>
      </c>
      <c r="G47" s="196" t="s">
        <v>2377</v>
      </c>
      <c r="H47" s="196" t="s">
        <v>2199</v>
      </c>
      <c r="I47" s="196">
        <v>155</v>
      </c>
      <c r="J47" s="196">
        <v>139.5</v>
      </c>
      <c r="K47" s="196">
        <v>15.5</v>
      </c>
      <c r="L47" s="196"/>
      <c r="M47" s="45">
        <v>2.4</v>
      </c>
      <c r="N47" s="123" t="s">
        <v>2378</v>
      </c>
      <c r="O47" s="196">
        <v>637</v>
      </c>
      <c r="P47" s="196">
        <v>637</v>
      </c>
      <c r="Q47" s="196" t="s">
        <v>82</v>
      </c>
      <c r="R47" s="196"/>
      <c r="S47" s="230"/>
    </row>
    <row r="48" s="184" customFormat="1" ht="36" customHeight="1" spans="1:19">
      <c r="A48" s="196">
        <v>6</v>
      </c>
      <c r="B48" s="196"/>
      <c r="C48" s="196" t="s">
        <v>2379</v>
      </c>
      <c r="D48" s="196" t="s">
        <v>2380</v>
      </c>
      <c r="E48" s="196" t="s">
        <v>2381</v>
      </c>
      <c r="F48" s="196" t="s">
        <v>2380</v>
      </c>
      <c r="G48" s="196" t="s">
        <v>2382</v>
      </c>
      <c r="H48" s="196" t="s">
        <v>2199</v>
      </c>
      <c r="I48" s="196">
        <v>150</v>
      </c>
      <c r="J48" s="196">
        <v>135</v>
      </c>
      <c r="K48" s="196">
        <v>15</v>
      </c>
      <c r="L48" s="196"/>
      <c r="M48" s="45">
        <v>2.1</v>
      </c>
      <c r="N48" s="123" t="s">
        <v>2383</v>
      </c>
      <c r="O48" s="196">
        <v>266</v>
      </c>
      <c r="P48" s="196">
        <v>266</v>
      </c>
      <c r="Q48" s="196" t="s">
        <v>82</v>
      </c>
      <c r="R48" s="196" t="s">
        <v>2208</v>
      </c>
      <c r="S48" s="230"/>
    </row>
    <row r="49" s="184" customFormat="1" ht="36" customHeight="1" spans="1:19">
      <c r="A49" s="196">
        <v>7</v>
      </c>
      <c r="B49" s="196"/>
      <c r="C49" s="196" t="s">
        <v>2384</v>
      </c>
      <c r="D49" s="196" t="s">
        <v>2385</v>
      </c>
      <c r="E49" s="196" t="s">
        <v>2381</v>
      </c>
      <c r="F49" s="196" t="s">
        <v>2386</v>
      </c>
      <c r="G49" s="196" t="s">
        <v>2387</v>
      </c>
      <c r="H49" s="196" t="s">
        <v>2199</v>
      </c>
      <c r="I49" s="196">
        <v>93</v>
      </c>
      <c r="J49" s="196">
        <v>83.7</v>
      </c>
      <c r="K49" s="196">
        <v>9.3</v>
      </c>
      <c r="L49" s="196"/>
      <c r="M49" s="45">
        <v>1.4</v>
      </c>
      <c r="N49" s="123" t="s">
        <v>2388</v>
      </c>
      <c r="O49" s="196">
        <v>356</v>
      </c>
      <c r="P49" s="196">
        <v>356</v>
      </c>
      <c r="Q49" s="196" t="s">
        <v>82</v>
      </c>
      <c r="R49" s="196"/>
      <c r="S49" s="230"/>
    </row>
    <row r="50" s="184" customFormat="1" ht="23.25" customHeight="1" spans="1:19">
      <c r="A50" s="198" t="s">
        <v>2389</v>
      </c>
      <c r="B50" s="197" t="s">
        <v>708</v>
      </c>
      <c r="C50" s="197">
        <v>9</v>
      </c>
      <c r="D50" s="197"/>
      <c r="E50" s="197"/>
      <c r="F50" s="197"/>
      <c r="G50" s="197"/>
      <c r="H50" s="197"/>
      <c r="I50" s="197">
        <f t="shared" ref="I50:M50" si="13">SUM(I51:I59)</f>
        <v>732.01</v>
      </c>
      <c r="J50" s="197">
        <f t="shared" si="13"/>
        <v>732.01</v>
      </c>
      <c r="K50" s="197"/>
      <c r="L50" s="197"/>
      <c r="M50" s="197">
        <f t="shared" si="13"/>
        <v>11.12</v>
      </c>
      <c r="N50" s="212" t="s">
        <v>2390</v>
      </c>
      <c r="O50" s="197">
        <f>SUM(O51:O59)</f>
        <v>4005</v>
      </c>
      <c r="P50" s="197">
        <f>SUM(P51:P59)</f>
        <v>4005</v>
      </c>
      <c r="Q50" s="197"/>
      <c r="R50" s="196">
        <v>6</v>
      </c>
      <c r="S50" s="230"/>
    </row>
    <row r="51" s="184" customFormat="1" ht="36" customHeight="1" spans="1:19">
      <c r="A51" s="196">
        <v>1</v>
      </c>
      <c r="B51" s="196"/>
      <c r="C51" s="196" t="s">
        <v>2391</v>
      </c>
      <c r="D51" s="196" t="s">
        <v>2392</v>
      </c>
      <c r="E51" s="196" t="s">
        <v>2393</v>
      </c>
      <c r="F51" s="196" t="s">
        <v>2394</v>
      </c>
      <c r="G51" s="196" t="s">
        <v>2395</v>
      </c>
      <c r="H51" s="196" t="s">
        <v>2199</v>
      </c>
      <c r="I51" s="196">
        <v>39.86</v>
      </c>
      <c r="J51" s="196">
        <v>39.86</v>
      </c>
      <c r="K51" s="196"/>
      <c r="L51" s="196"/>
      <c r="M51" s="196">
        <v>0.61</v>
      </c>
      <c r="N51" s="221" t="s">
        <v>2396</v>
      </c>
      <c r="O51" s="196">
        <v>320</v>
      </c>
      <c r="P51" s="196">
        <v>320</v>
      </c>
      <c r="Q51" s="196" t="s">
        <v>714</v>
      </c>
      <c r="R51" s="196" t="s">
        <v>2208</v>
      </c>
      <c r="S51" s="230"/>
    </row>
    <row r="52" s="184" customFormat="1" ht="36" customHeight="1" spans="1:19">
      <c r="A52" s="196">
        <v>2</v>
      </c>
      <c r="B52" s="197"/>
      <c r="C52" s="196" t="s">
        <v>2397</v>
      </c>
      <c r="D52" s="196" t="s">
        <v>2398</v>
      </c>
      <c r="E52" s="196" t="s">
        <v>2393</v>
      </c>
      <c r="F52" s="196" t="s">
        <v>2399</v>
      </c>
      <c r="G52" s="196" t="s">
        <v>2399</v>
      </c>
      <c r="H52" s="196" t="s">
        <v>2199</v>
      </c>
      <c r="I52" s="196">
        <v>105.22</v>
      </c>
      <c r="J52" s="196">
        <v>105.22</v>
      </c>
      <c r="K52" s="196"/>
      <c r="L52" s="196"/>
      <c r="M52" s="196">
        <v>1.34</v>
      </c>
      <c r="N52" s="221" t="s">
        <v>2400</v>
      </c>
      <c r="O52" s="196">
        <v>550</v>
      </c>
      <c r="P52" s="196">
        <v>550</v>
      </c>
      <c r="Q52" s="196" t="s">
        <v>714</v>
      </c>
      <c r="R52" s="196"/>
      <c r="S52" s="230"/>
    </row>
    <row r="53" s="184" customFormat="1" ht="36" customHeight="1" spans="1:19">
      <c r="A53" s="196">
        <v>3</v>
      </c>
      <c r="B53" s="197"/>
      <c r="C53" s="196" t="s">
        <v>2401</v>
      </c>
      <c r="D53" s="196" t="s">
        <v>2392</v>
      </c>
      <c r="E53" s="196" t="s">
        <v>2393</v>
      </c>
      <c r="F53" s="196" t="s">
        <v>2394</v>
      </c>
      <c r="G53" s="196" t="s">
        <v>2395</v>
      </c>
      <c r="H53" s="196" t="s">
        <v>2199</v>
      </c>
      <c r="I53" s="196">
        <v>96.37</v>
      </c>
      <c r="J53" s="196">
        <v>96.37</v>
      </c>
      <c r="K53" s="196"/>
      <c r="L53" s="196"/>
      <c r="M53" s="196">
        <v>1.55</v>
      </c>
      <c r="N53" s="221" t="s">
        <v>2402</v>
      </c>
      <c r="O53" s="196">
        <v>320</v>
      </c>
      <c r="P53" s="196">
        <v>320</v>
      </c>
      <c r="Q53" s="196" t="s">
        <v>714</v>
      </c>
      <c r="R53" s="196" t="s">
        <v>2208</v>
      </c>
      <c r="S53" s="230"/>
    </row>
    <row r="54" s="184" customFormat="1" ht="36" customHeight="1" spans="1:19">
      <c r="A54" s="196">
        <v>4</v>
      </c>
      <c r="B54" s="197"/>
      <c r="C54" s="196" t="s">
        <v>2403</v>
      </c>
      <c r="D54" s="196" t="s">
        <v>2404</v>
      </c>
      <c r="E54" s="196" t="s">
        <v>2405</v>
      </c>
      <c r="F54" s="196" t="s">
        <v>2406</v>
      </c>
      <c r="G54" s="196" t="s">
        <v>2407</v>
      </c>
      <c r="H54" s="196" t="s">
        <v>2199</v>
      </c>
      <c r="I54" s="196">
        <v>44.4</v>
      </c>
      <c r="J54" s="196">
        <v>44.4</v>
      </c>
      <c r="K54" s="196"/>
      <c r="L54" s="196"/>
      <c r="M54" s="196">
        <v>0.725</v>
      </c>
      <c r="N54" s="221" t="s">
        <v>2408</v>
      </c>
      <c r="O54" s="196">
        <v>123</v>
      </c>
      <c r="P54" s="196">
        <v>123</v>
      </c>
      <c r="Q54" s="196" t="s">
        <v>714</v>
      </c>
      <c r="R54" s="196"/>
      <c r="S54" s="230"/>
    </row>
    <row r="55" s="184" customFormat="1" ht="36" customHeight="1" spans="1:19">
      <c r="A55" s="196">
        <v>5</v>
      </c>
      <c r="B55" s="197"/>
      <c r="C55" s="196" t="s">
        <v>2409</v>
      </c>
      <c r="D55" s="196" t="s">
        <v>2398</v>
      </c>
      <c r="E55" s="196" t="s">
        <v>2393</v>
      </c>
      <c r="F55" s="196" t="s">
        <v>2410</v>
      </c>
      <c r="G55" s="196" t="s">
        <v>2411</v>
      </c>
      <c r="H55" s="196" t="s">
        <v>2199</v>
      </c>
      <c r="I55" s="196">
        <v>106.68</v>
      </c>
      <c r="J55" s="196">
        <v>106.68</v>
      </c>
      <c r="K55" s="196"/>
      <c r="L55" s="196"/>
      <c r="M55" s="196">
        <v>1.75</v>
      </c>
      <c r="N55" s="221" t="s">
        <v>2412</v>
      </c>
      <c r="O55" s="196">
        <v>126</v>
      </c>
      <c r="P55" s="196">
        <v>126</v>
      </c>
      <c r="Q55" s="196" t="s">
        <v>714</v>
      </c>
      <c r="R55" s="196" t="s">
        <v>2208</v>
      </c>
      <c r="S55" s="230"/>
    </row>
    <row r="56" s="184" customFormat="1" ht="36" customHeight="1" spans="1:19">
      <c r="A56" s="196">
        <v>6</v>
      </c>
      <c r="B56" s="197"/>
      <c r="C56" s="196" t="s">
        <v>2413</v>
      </c>
      <c r="D56" s="196" t="s">
        <v>2414</v>
      </c>
      <c r="E56" s="196" t="s">
        <v>2415</v>
      </c>
      <c r="F56" s="196" t="s">
        <v>2416</v>
      </c>
      <c r="G56" s="196" t="s">
        <v>2417</v>
      </c>
      <c r="H56" s="196" t="s">
        <v>2199</v>
      </c>
      <c r="I56" s="196">
        <v>102.96</v>
      </c>
      <c r="J56" s="196">
        <v>102.96</v>
      </c>
      <c r="K56" s="196"/>
      <c r="L56" s="196"/>
      <c r="M56" s="196">
        <v>1.645</v>
      </c>
      <c r="N56" s="221" t="s">
        <v>2418</v>
      </c>
      <c r="O56" s="196">
        <v>560</v>
      </c>
      <c r="P56" s="196">
        <v>560</v>
      </c>
      <c r="Q56" s="196" t="s">
        <v>714</v>
      </c>
      <c r="R56" s="196"/>
      <c r="S56" s="230"/>
    </row>
    <row r="57" s="184" customFormat="1" ht="36" customHeight="1" spans="1:19">
      <c r="A57" s="196">
        <v>7</v>
      </c>
      <c r="B57" s="197"/>
      <c r="C57" s="196" t="s">
        <v>2419</v>
      </c>
      <c r="D57" s="196" t="s">
        <v>2420</v>
      </c>
      <c r="E57" s="196" t="s">
        <v>2393</v>
      </c>
      <c r="F57" s="196" t="s">
        <v>2410</v>
      </c>
      <c r="G57" s="196" t="s">
        <v>2421</v>
      </c>
      <c r="H57" s="196" t="s">
        <v>2199</v>
      </c>
      <c r="I57" s="196">
        <v>113.71</v>
      </c>
      <c r="J57" s="196">
        <v>113.71</v>
      </c>
      <c r="K57" s="196"/>
      <c r="L57" s="196"/>
      <c r="M57" s="196">
        <v>1.5</v>
      </c>
      <c r="N57" s="221" t="s">
        <v>2422</v>
      </c>
      <c r="O57" s="196">
        <v>756</v>
      </c>
      <c r="P57" s="196">
        <v>756</v>
      </c>
      <c r="Q57" s="196" t="s">
        <v>714</v>
      </c>
      <c r="R57" s="196" t="s">
        <v>2208</v>
      </c>
      <c r="S57" s="230"/>
    </row>
    <row r="58" s="184" customFormat="1" ht="36" customHeight="1" spans="1:19">
      <c r="A58" s="196">
        <v>8</v>
      </c>
      <c r="B58" s="197"/>
      <c r="C58" s="196" t="s">
        <v>2423</v>
      </c>
      <c r="D58" s="196" t="s">
        <v>2420</v>
      </c>
      <c r="E58" s="196" t="s">
        <v>2393</v>
      </c>
      <c r="F58" s="196" t="s">
        <v>2410</v>
      </c>
      <c r="G58" s="196" t="s">
        <v>2421</v>
      </c>
      <c r="H58" s="196" t="s">
        <v>2199</v>
      </c>
      <c r="I58" s="196">
        <v>62.81</v>
      </c>
      <c r="J58" s="196">
        <v>62.81</v>
      </c>
      <c r="K58" s="196"/>
      <c r="L58" s="196"/>
      <c r="M58" s="196">
        <v>1</v>
      </c>
      <c r="N58" s="221" t="s">
        <v>2424</v>
      </c>
      <c r="O58" s="196">
        <v>620</v>
      </c>
      <c r="P58" s="196">
        <v>620</v>
      </c>
      <c r="Q58" s="196" t="s">
        <v>714</v>
      </c>
      <c r="R58" s="196" t="s">
        <v>2208</v>
      </c>
      <c r="S58" s="230"/>
    </row>
    <row r="59" s="184" customFormat="1" ht="36" customHeight="1" spans="1:19">
      <c r="A59" s="196">
        <v>9</v>
      </c>
      <c r="B59" s="197"/>
      <c r="C59" s="196" t="s">
        <v>2425</v>
      </c>
      <c r="D59" s="196" t="s">
        <v>2420</v>
      </c>
      <c r="E59" s="196" t="s">
        <v>2393</v>
      </c>
      <c r="F59" s="196" t="s">
        <v>2410</v>
      </c>
      <c r="G59" s="196" t="s">
        <v>2421</v>
      </c>
      <c r="H59" s="196" t="s">
        <v>2199</v>
      </c>
      <c r="I59" s="196">
        <v>60</v>
      </c>
      <c r="J59" s="196">
        <v>60</v>
      </c>
      <c r="K59" s="196"/>
      <c r="L59" s="196"/>
      <c r="M59" s="196">
        <v>1</v>
      </c>
      <c r="N59" s="221" t="s">
        <v>2424</v>
      </c>
      <c r="O59" s="196">
        <v>630</v>
      </c>
      <c r="P59" s="196">
        <v>630</v>
      </c>
      <c r="Q59" s="196" t="s">
        <v>714</v>
      </c>
      <c r="R59" s="196" t="s">
        <v>2208</v>
      </c>
      <c r="S59" s="230"/>
    </row>
    <row r="60" s="183" customFormat="1" ht="24" customHeight="1" spans="1:19">
      <c r="A60" s="198" t="s">
        <v>2426</v>
      </c>
      <c r="B60" s="197" t="s">
        <v>83</v>
      </c>
      <c r="C60" s="197">
        <v>1</v>
      </c>
      <c r="D60" s="197"/>
      <c r="E60" s="197"/>
      <c r="F60" s="197"/>
      <c r="G60" s="197"/>
      <c r="H60" s="197"/>
      <c r="I60" s="197">
        <f t="shared" ref="I60:K60" si="14">SUM(I61)</f>
        <v>313.74</v>
      </c>
      <c r="J60" s="197">
        <f t="shared" si="14"/>
        <v>240</v>
      </c>
      <c r="K60" s="197">
        <f t="shared" si="14"/>
        <v>73.74</v>
      </c>
      <c r="L60" s="197"/>
      <c r="M60" s="197"/>
      <c r="N60" s="212" t="s">
        <v>2427</v>
      </c>
      <c r="O60" s="197">
        <f>SUM(O61)</f>
        <v>1100</v>
      </c>
      <c r="P60" s="197">
        <f>SUM(P61)</f>
        <v>678</v>
      </c>
      <c r="Q60" s="197"/>
      <c r="R60" s="196"/>
      <c r="S60" s="229"/>
    </row>
    <row r="61" s="184" customFormat="1" ht="48" customHeight="1" spans="1:19">
      <c r="A61" s="196"/>
      <c r="B61" s="196"/>
      <c r="C61" s="196" t="s">
        <v>2428</v>
      </c>
      <c r="D61" s="196" t="s">
        <v>2429</v>
      </c>
      <c r="E61" s="196" t="s">
        <v>2430</v>
      </c>
      <c r="F61" s="196" t="s">
        <v>2431</v>
      </c>
      <c r="G61" s="196" t="s">
        <v>2432</v>
      </c>
      <c r="H61" s="196" t="s">
        <v>545</v>
      </c>
      <c r="I61" s="196">
        <v>313.74</v>
      </c>
      <c r="J61" s="196">
        <v>240</v>
      </c>
      <c r="K61" s="196">
        <v>73.74</v>
      </c>
      <c r="L61" s="196"/>
      <c r="M61" s="196"/>
      <c r="N61" s="221" t="s">
        <v>2433</v>
      </c>
      <c r="O61" s="196">
        <v>1100</v>
      </c>
      <c r="P61" s="196">
        <v>678</v>
      </c>
      <c r="Q61" s="196" t="s">
        <v>2434</v>
      </c>
      <c r="R61" s="196"/>
      <c r="S61" s="230"/>
    </row>
    <row r="62" s="183" customFormat="1" ht="24" customHeight="1" spans="1:19">
      <c r="A62" s="204" t="s">
        <v>33</v>
      </c>
      <c r="B62" s="197" t="s">
        <v>2435</v>
      </c>
      <c r="C62" s="197">
        <f>SUM(C63)</f>
        <v>1</v>
      </c>
      <c r="D62" s="197"/>
      <c r="E62" s="197"/>
      <c r="F62" s="197"/>
      <c r="G62" s="197"/>
      <c r="H62" s="197"/>
      <c r="I62" s="197">
        <f t="shared" ref="I62:K62" si="15">SUM(I63)</f>
        <v>55</v>
      </c>
      <c r="J62" s="197">
        <f t="shared" si="15"/>
        <v>55</v>
      </c>
      <c r="K62" s="197">
        <f t="shared" si="15"/>
        <v>0</v>
      </c>
      <c r="L62" s="197"/>
      <c r="M62" s="197"/>
      <c r="N62" s="212"/>
      <c r="O62" s="197">
        <f t="shared" ref="O62:R62" si="16">SUM(O63)</f>
        <v>125</v>
      </c>
      <c r="P62" s="197">
        <f t="shared" si="16"/>
        <v>125</v>
      </c>
      <c r="Q62" s="197"/>
      <c r="R62" s="197">
        <f t="shared" si="16"/>
        <v>1</v>
      </c>
      <c r="S62" s="229"/>
    </row>
    <row r="63" s="183" customFormat="1" ht="24" customHeight="1" spans="1:19">
      <c r="A63" s="198" t="s">
        <v>2191</v>
      </c>
      <c r="B63" s="197" t="s">
        <v>708</v>
      </c>
      <c r="C63" s="197">
        <v>1</v>
      </c>
      <c r="D63" s="197"/>
      <c r="E63" s="197"/>
      <c r="F63" s="197"/>
      <c r="G63" s="197"/>
      <c r="H63" s="197"/>
      <c r="I63" s="197">
        <f>SUM(I64)</f>
        <v>55</v>
      </c>
      <c r="J63" s="197">
        <f>SUM(J64)</f>
        <v>55</v>
      </c>
      <c r="K63" s="197"/>
      <c r="L63" s="197"/>
      <c r="M63" s="197"/>
      <c r="N63" s="212" t="s">
        <v>2436</v>
      </c>
      <c r="O63" s="197">
        <f>SUM(O64)</f>
        <v>125</v>
      </c>
      <c r="P63" s="197">
        <f>SUM(P64)</f>
        <v>125</v>
      </c>
      <c r="Q63" s="197"/>
      <c r="R63" s="196">
        <v>1</v>
      </c>
      <c r="S63" s="229"/>
    </row>
    <row r="64" s="184" customFormat="1" ht="61.5" customHeight="1" spans="1:19">
      <c r="A64" s="205">
        <v>1</v>
      </c>
      <c r="B64" s="197"/>
      <c r="C64" s="196" t="s">
        <v>2437</v>
      </c>
      <c r="D64" s="196" t="s">
        <v>2398</v>
      </c>
      <c r="E64" s="196" t="s">
        <v>2393</v>
      </c>
      <c r="F64" s="196" t="s">
        <v>2410</v>
      </c>
      <c r="G64" s="196" t="s">
        <v>2411</v>
      </c>
      <c r="H64" s="196" t="s">
        <v>545</v>
      </c>
      <c r="I64" s="196">
        <v>55</v>
      </c>
      <c r="J64" s="196">
        <v>55</v>
      </c>
      <c r="K64" s="196"/>
      <c r="L64" s="196"/>
      <c r="M64" s="196"/>
      <c r="N64" s="221" t="s">
        <v>2436</v>
      </c>
      <c r="O64" s="196">
        <v>125</v>
      </c>
      <c r="P64" s="196">
        <v>125</v>
      </c>
      <c r="Q64" s="196" t="s">
        <v>714</v>
      </c>
      <c r="R64" s="196" t="s">
        <v>2208</v>
      </c>
      <c r="S64" s="230"/>
    </row>
    <row r="65" s="185" customFormat="1" ht="24" customHeight="1" spans="1:19">
      <c r="A65" s="204" t="s">
        <v>38</v>
      </c>
      <c r="B65" s="204" t="s">
        <v>2438</v>
      </c>
      <c r="C65" s="204">
        <f>SUM(C66+C69+C72)</f>
        <v>6</v>
      </c>
      <c r="D65" s="204"/>
      <c r="E65" s="204"/>
      <c r="F65" s="204"/>
      <c r="G65" s="204"/>
      <c r="H65" s="204"/>
      <c r="I65" s="204">
        <f>SUM(I66+I69+I72)</f>
        <v>357.21</v>
      </c>
      <c r="J65" s="204">
        <f>SUM(J66+J69+J72)</f>
        <v>357.21</v>
      </c>
      <c r="K65" s="204"/>
      <c r="L65" s="204"/>
      <c r="M65" s="204"/>
      <c r="N65" s="231"/>
      <c r="O65" s="204">
        <f t="shared" ref="O65:R65" si="17">SUM(O66+O69+O72)</f>
        <v>2323</v>
      </c>
      <c r="P65" s="204">
        <f t="shared" si="17"/>
        <v>1892</v>
      </c>
      <c r="Q65" s="204"/>
      <c r="R65" s="204">
        <f t="shared" si="17"/>
        <v>3</v>
      </c>
      <c r="S65" s="233"/>
    </row>
    <row r="66" s="180" customFormat="1" ht="24.75" customHeight="1" spans="1:19">
      <c r="A66" s="198" t="s">
        <v>2191</v>
      </c>
      <c r="B66" s="197" t="s">
        <v>2192</v>
      </c>
      <c r="C66" s="197">
        <v>2</v>
      </c>
      <c r="D66" s="197"/>
      <c r="E66" s="197"/>
      <c r="F66" s="197"/>
      <c r="G66" s="197"/>
      <c r="H66" s="197"/>
      <c r="I66" s="197">
        <f>SUM(I67:I68)</f>
        <v>141</v>
      </c>
      <c r="J66" s="197">
        <f>SUM(J67:J68)</f>
        <v>141</v>
      </c>
      <c r="K66" s="197">
        <v>0</v>
      </c>
      <c r="L66" s="197"/>
      <c r="M66" s="197"/>
      <c r="N66" s="212"/>
      <c r="O66" s="197">
        <f>SUM(O67:O68)</f>
        <v>556</v>
      </c>
      <c r="P66" s="197">
        <f>SUM(P67:P68)</f>
        <v>386</v>
      </c>
      <c r="Q66" s="197"/>
      <c r="R66" s="196"/>
      <c r="S66" s="223"/>
    </row>
    <row r="67" s="186" customFormat="1" ht="36" customHeight="1" spans="1:19">
      <c r="A67" s="196">
        <v>1</v>
      </c>
      <c r="B67" s="196"/>
      <c r="C67" s="200" t="s">
        <v>2439</v>
      </c>
      <c r="D67" s="200" t="s">
        <v>2196</v>
      </c>
      <c r="E67" s="200" t="s">
        <v>2196</v>
      </c>
      <c r="F67" s="200" t="s">
        <v>2440</v>
      </c>
      <c r="G67" s="200" t="s">
        <v>2441</v>
      </c>
      <c r="H67" s="200" t="s">
        <v>696</v>
      </c>
      <c r="I67" s="232">
        <f>J67+K67</f>
        <v>70</v>
      </c>
      <c r="J67" s="232">
        <v>70</v>
      </c>
      <c r="K67" s="213"/>
      <c r="L67" s="213"/>
      <c r="M67" s="213"/>
      <c r="N67" s="214" t="s">
        <v>2442</v>
      </c>
      <c r="O67" s="196">
        <v>356</v>
      </c>
      <c r="P67" s="196">
        <v>356</v>
      </c>
      <c r="Q67" s="200" t="s">
        <v>2201</v>
      </c>
      <c r="R67" s="196"/>
      <c r="S67" s="191"/>
    </row>
    <row r="68" s="186" customFormat="1" ht="36" customHeight="1" spans="1:19">
      <c r="A68" s="196">
        <v>2</v>
      </c>
      <c r="B68" s="196"/>
      <c r="C68" s="200" t="s">
        <v>2443</v>
      </c>
      <c r="D68" s="200" t="s">
        <v>2215</v>
      </c>
      <c r="E68" s="200" t="s">
        <v>2216</v>
      </c>
      <c r="F68" s="200" t="s">
        <v>2217</v>
      </c>
      <c r="G68" s="200" t="s">
        <v>2218</v>
      </c>
      <c r="H68" s="200" t="s">
        <v>545</v>
      </c>
      <c r="I68" s="232">
        <f>J68+K68</f>
        <v>71</v>
      </c>
      <c r="J68" s="232">
        <v>71</v>
      </c>
      <c r="K68" s="213"/>
      <c r="L68" s="213"/>
      <c r="M68" s="213"/>
      <c r="N68" s="214" t="s">
        <v>2444</v>
      </c>
      <c r="O68" s="196">
        <v>200</v>
      </c>
      <c r="P68" s="196">
        <v>30</v>
      </c>
      <c r="Q68" s="200" t="s">
        <v>2201</v>
      </c>
      <c r="R68" s="196"/>
      <c r="S68" s="191"/>
    </row>
    <row r="69" s="180" customFormat="1" ht="24" customHeight="1" spans="1:19">
      <c r="A69" s="198" t="s">
        <v>2247</v>
      </c>
      <c r="B69" s="197" t="s">
        <v>44</v>
      </c>
      <c r="C69" s="197">
        <v>2</v>
      </c>
      <c r="D69" s="197"/>
      <c r="E69" s="197"/>
      <c r="F69" s="197"/>
      <c r="G69" s="197"/>
      <c r="H69" s="197"/>
      <c r="I69" s="197">
        <f>SUM(I70:I71)</f>
        <v>86.21</v>
      </c>
      <c r="J69" s="197">
        <f>SUM(J70:J71)</f>
        <v>86.21</v>
      </c>
      <c r="K69" s="197"/>
      <c r="L69" s="197"/>
      <c r="M69" s="197"/>
      <c r="N69" s="212"/>
      <c r="O69" s="197">
        <f>SUM(O70:O71)</f>
        <v>596</v>
      </c>
      <c r="P69" s="197">
        <f>SUM(P70:P71)</f>
        <v>335</v>
      </c>
      <c r="Q69" s="197"/>
      <c r="R69" s="196">
        <v>2</v>
      </c>
      <c r="S69" s="223"/>
    </row>
    <row r="70" s="179" customFormat="1" ht="36" customHeight="1" spans="1:19">
      <c r="A70" s="196">
        <v>1</v>
      </c>
      <c r="B70" s="196"/>
      <c r="C70" s="196" t="s">
        <v>2445</v>
      </c>
      <c r="D70" s="196" t="s">
        <v>2446</v>
      </c>
      <c r="E70" s="196" t="s">
        <v>2447</v>
      </c>
      <c r="F70" s="196" t="s">
        <v>2446</v>
      </c>
      <c r="G70" s="196" t="s">
        <v>2448</v>
      </c>
      <c r="H70" s="196" t="s">
        <v>545</v>
      </c>
      <c r="I70" s="213">
        <v>35.52</v>
      </c>
      <c r="J70" s="213">
        <v>35.52</v>
      </c>
      <c r="K70" s="196"/>
      <c r="L70" s="196"/>
      <c r="M70" s="196" t="s">
        <v>2449</v>
      </c>
      <c r="N70" s="221" t="s">
        <v>2450</v>
      </c>
      <c r="O70" s="196">
        <v>317</v>
      </c>
      <c r="P70" s="196">
        <v>56</v>
      </c>
      <c r="Q70" s="196" t="s">
        <v>213</v>
      </c>
      <c r="R70" s="196" t="s">
        <v>2208</v>
      </c>
      <c r="S70" s="222"/>
    </row>
    <row r="71" s="179" customFormat="1" ht="36" customHeight="1" spans="1:19">
      <c r="A71" s="196">
        <v>2</v>
      </c>
      <c r="B71" s="196"/>
      <c r="C71" s="196" t="s">
        <v>2451</v>
      </c>
      <c r="D71" s="196" t="s">
        <v>2452</v>
      </c>
      <c r="E71" s="196" t="s">
        <v>2447</v>
      </c>
      <c r="F71" s="196" t="s">
        <v>2453</v>
      </c>
      <c r="G71" s="196" t="s">
        <v>2454</v>
      </c>
      <c r="H71" s="196" t="s">
        <v>545</v>
      </c>
      <c r="I71" s="213">
        <v>50.69</v>
      </c>
      <c r="J71" s="213">
        <v>50.69</v>
      </c>
      <c r="K71" s="196"/>
      <c r="L71" s="196"/>
      <c r="M71" s="196" t="s">
        <v>2449</v>
      </c>
      <c r="N71" s="221" t="s">
        <v>2455</v>
      </c>
      <c r="O71" s="196">
        <v>279</v>
      </c>
      <c r="P71" s="196">
        <v>279</v>
      </c>
      <c r="Q71" s="196" t="s">
        <v>213</v>
      </c>
      <c r="R71" s="196" t="s">
        <v>2208</v>
      </c>
      <c r="S71" s="222"/>
    </row>
    <row r="72" s="180" customFormat="1" ht="24" customHeight="1" spans="1:19">
      <c r="A72" s="198" t="s">
        <v>2261</v>
      </c>
      <c r="B72" s="197" t="s">
        <v>48</v>
      </c>
      <c r="C72" s="197">
        <v>2</v>
      </c>
      <c r="D72" s="197"/>
      <c r="E72" s="197"/>
      <c r="F72" s="197"/>
      <c r="G72" s="197"/>
      <c r="H72" s="197"/>
      <c r="I72" s="197">
        <f>SUM(I73:I74)</f>
        <v>130</v>
      </c>
      <c r="J72" s="197">
        <f>SUM(J73:J74)</f>
        <v>130</v>
      </c>
      <c r="K72" s="197"/>
      <c r="L72" s="197"/>
      <c r="M72" s="197"/>
      <c r="N72" s="212"/>
      <c r="O72" s="197">
        <f>SUM(O73:O74)</f>
        <v>1171</v>
      </c>
      <c r="P72" s="197">
        <f>SUM(P73:P74)</f>
        <v>1171</v>
      </c>
      <c r="Q72" s="197"/>
      <c r="R72" s="196">
        <v>1</v>
      </c>
      <c r="S72" s="223"/>
    </row>
    <row r="73" s="179" customFormat="1" ht="36" customHeight="1" spans="1:19">
      <c r="A73" s="196">
        <v>1</v>
      </c>
      <c r="B73" s="196"/>
      <c r="C73" s="196" t="s">
        <v>2456</v>
      </c>
      <c r="D73" s="196" t="s">
        <v>2457</v>
      </c>
      <c r="E73" s="196" t="s">
        <v>2265</v>
      </c>
      <c r="F73" s="196" t="s">
        <v>2458</v>
      </c>
      <c r="G73" s="196" t="s">
        <v>2459</v>
      </c>
      <c r="H73" s="196" t="s">
        <v>545</v>
      </c>
      <c r="I73" s="196">
        <v>50</v>
      </c>
      <c r="J73" s="196">
        <v>50</v>
      </c>
      <c r="K73" s="196"/>
      <c r="L73" s="196"/>
      <c r="M73" s="196"/>
      <c r="N73" s="221" t="s">
        <v>2460</v>
      </c>
      <c r="O73" s="196">
        <v>786</v>
      </c>
      <c r="P73" s="196">
        <v>786</v>
      </c>
      <c r="Q73" s="196"/>
      <c r="R73" s="196" t="s">
        <v>2208</v>
      </c>
      <c r="S73" s="222"/>
    </row>
    <row r="74" s="179" customFormat="1" ht="36" customHeight="1" spans="1:19">
      <c r="A74" s="196">
        <v>2</v>
      </c>
      <c r="B74" s="196"/>
      <c r="C74" s="196" t="s">
        <v>2461</v>
      </c>
      <c r="D74" s="196" t="s">
        <v>2462</v>
      </c>
      <c r="E74" s="196" t="s">
        <v>2271</v>
      </c>
      <c r="F74" s="196" t="s">
        <v>2463</v>
      </c>
      <c r="G74" s="196" t="s">
        <v>2464</v>
      </c>
      <c r="H74" s="196" t="s">
        <v>545</v>
      </c>
      <c r="I74" s="196">
        <v>80</v>
      </c>
      <c r="J74" s="196">
        <v>80</v>
      </c>
      <c r="K74" s="196"/>
      <c r="L74" s="196"/>
      <c r="M74" s="196"/>
      <c r="N74" s="221" t="s">
        <v>2460</v>
      </c>
      <c r="O74" s="196">
        <v>385</v>
      </c>
      <c r="P74" s="196">
        <v>385</v>
      </c>
      <c r="Q74" s="196"/>
      <c r="R74" s="196"/>
      <c r="S74" s="222"/>
    </row>
  </sheetData>
  <mergeCells count="24">
    <mergeCell ref="A1:R1"/>
    <mergeCell ref="A2:G2"/>
    <mergeCell ref="O2:R2"/>
    <mergeCell ref="E3:G3"/>
    <mergeCell ref="I3:L3"/>
    <mergeCell ref="O3:P3"/>
    <mergeCell ref="A3:A5"/>
    <mergeCell ref="B3:B5"/>
    <mergeCell ref="C3:C5"/>
    <mergeCell ref="D3:D5"/>
    <mergeCell ref="E4:E5"/>
    <mergeCell ref="F4:F5"/>
    <mergeCell ref="G4:G5"/>
    <mergeCell ref="H3:H5"/>
    <mergeCell ref="I4:I5"/>
    <mergeCell ref="J4:J5"/>
    <mergeCell ref="K4:K5"/>
    <mergeCell ref="L4:L5"/>
    <mergeCell ref="M3:M5"/>
    <mergeCell ref="N3:N5"/>
    <mergeCell ref="O4:O5"/>
    <mergeCell ref="P4:P5"/>
    <mergeCell ref="Q3:Q5"/>
    <mergeCell ref="R3:R5"/>
  </mergeCells>
  <pageMargins left="0.75" right="0.75" top="1" bottom="1" header="0.5" footer="0.5"/>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31"/>
  <sheetViews>
    <sheetView view="pageBreakPreview" zoomScale="80" zoomScaleNormal="40" workbookViewId="0">
      <pane xSplit="3" ySplit="4" topLeftCell="D14" activePane="bottomRight" state="frozen"/>
      <selection/>
      <selection pane="topRight"/>
      <selection pane="bottomLeft"/>
      <selection pane="bottomRight" activeCell="R16" sqref="R16"/>
    </sheetView>
  </sheetViews>
  <sheetFormatPr defaultColWidth="8.75" defaultRowHeight="14.25"/>
  <cols>
    <col min="1" max="1" width="5.125" style="153" customWidth="1"/>
    <col min="2" max="2" width="21" style="153" customWidth="1"/>
    <col min="3" max="3" width="7.75" style="153" customWidth="1"/>
    <col min="4" max="4" width="8.25" style="153" customWidth="1"/>
    <col min="5" max="5" width="8.125" style="153" customWidth="1"/>
    <col min="6" max="6" width="4.75" style="153" customWidth="1"/>
    <col min="7" max="7" width="9.125" style="153" customWidth="1"/>
    <col min="8" max="8" width="7.875" style="153" customWidth="1"/>
    <col min="9" max="9" width="6.875" style="153" customWidth="1"/>
    <col min="10" max="12" width="7.625" style="153" customWidth="1"/>
    <col min="13" max="13" width="30.625" style="153" customWidth="1"/>
    <col min="14" max="14" width="8.75" style="153" customWidth="1"/>
    <col min="15" max="15" width="8" style="153" hidden="1" customWidth="1"/>
    <col min="16" max="16" width="8.875" style="153" customWidth="1"/>
    <col min="17" max="17" width="7.375" style="153" customWidth="1"/>
    <col min="18" max="18" width="9.125" style="153" customWidth="1"/>
    <col min="19" max="19" width="6.5" style="153" customWidth="1"/>
    <col min="20" max="20" width="12.625" style="153" hidden="1" customWidth="1"/>
    <col min="21" max="21" width="10.5" style="153" hidden="1" customWidth="1"/>
    <col min="22" max="22" width="12.75" style="153"/>
    <col min="23" max="23" width="12.6666666666667" style="153"/>
    <col min="24" max="16381" width="8.75" style="153"/>
    <col min="16382" max="16384" width="8.75" style="154"/>
  </cols>
  <sheetData>
    <row r="1" ht="42.95" customHeight="1" spans="2:19">
      <c r="B1" s="32" t="s">
        <v>2465</v>
      </c>
      <c r="C1" s="32"/>
      <c r="D1" s="32"/>
      <c r="E1" s="32"/>
      <c r="F1" s="32"/>
      <c r="G1" s="32"/>
      <c r="H1" s="32"/>
      <c r="I1" s="32"/>
      <c r="J1" s="32"/>
      <c r="K1" s="32"/>
      <c r="L1" s="32"/>
      <c r="M1" s="32"/>
      <c r="N1" s="32"/>
      <c r="O1" s="32"/>
      <c r="P1" s="32"/>
      <c r="Q1" s="32"/>
      <c r="R1" s="32"/>
      <c r="S1" s="168"/>
    </row>
    <row r="2" ht="24" customHeight="1" spans="1:19">
      <c r="A2" s="155"/>
      <c r="B2" s="155"/>
      <c r="C2" s="155"/>
      <c r="D2" s="155"/>
      <c r="E2" s="155"/>
      <c r="F2" s="155"/>
      <c r="G2" s="155"/>
      <c r="H2" s="155"/>
      <c r="I2" s="155"/>
      <c r="J2" s="167"/>
      <c r="K2" s="167"/>
      <c r="L2" s="167"/>
      <c r="M2" s="168"/>
      <c r="N2" s="168"/>
      <c r="O2" s="169"/>
      <c r="P2" s="170"/>
      <c r="Q2" s="170"/>
      <c r="R2" s="170" t="s">
        <v>2</v>
      </c>
      <c r="S2" s="168"/>
    </row>
    <row r="3" ht="24.95" customHeight="1" spans="1:19">
      <c r="A3" s="156" t="s">
        <v>3</v>
      </c>
      <c r="B3" s="156" t="s">
        <v>4</v>
      </c>
      <c r="C3" s="156" t="s">
        <v>529</v>
      </c>
      <c r="D3" s="156" t="s">
        <v>530</v>
      </c>
      <c r="E3" s="156"/>
      <c r="F3" s="157" t="s">
        <v>531</v>
      </c>
      <c r="G3" s="158" t="s">
        <v>532</v>
      </c>
      <c r="H3" s="159" t="s">
        <v>533</v>
      </c>
      <c r="I3" s="159"/>
      <c r="J3" s="156" t="s">
        <v>534</v>
      </c>
      <c r="K3" s="156"/>
      <c r="L3" s="156"/>
      <c r="M3" s="156" t="s">
        <v>535</v>
      </c>
      <c r="N3" s="156" t="s">
        <v>536</v>
      </c>
      <c r="O3" s="157" t="s">
        <v>537</v>
      </c>
      <c r="P3" s="156" t="s">
        <v>9</v>
      </c>
      <c r="Q3" s="176" t="s">
        <v>2120</v>
      </c>
      <c r="R3" s="156" t="s">
        <v>538</v>
      </c>
      <c r="S3" s="156" t="s">
        <v>10</v>
      </c>
    </row>
    <row r="4" ht="26.1" customHeight="1" spans="1:19">
      <c r="A4" s="156"/>
      <c r="B4" s="156"/>
      <c r="C4" s="156"/>
      <c r="D4" s="156" t="s">
        <v>539</v>
      </c>
      <c r="E4" s="156" t="s">
        <v>540</v>
      </c>
      <c r="F4" s="157"/>
      <c r="G4" s="158"/>
      <c r="H4" s="158" t="s">
        <v>541</v>
      </c>
      <c r="I4" s="159" t="s">
        <v>542</v>
      </c>
      <c r="J4" s="158" t="s">
        <v>543</v>
      </c>
      <c r="K4" s="158" t="s">
        <v>11</v>
      </c>
      <c r="L4" s="158" t="s">
        <v>12</v>
      </c>
      <c r="M4" s="156"/>
      <c r="N4" s="156"/>
      <c r="O4" s="157"/>
      <c r="P4" s="156"/>
      <c r="Q4" s="177"/>
      <c r="R4" s="156"/>
      <c r="S4" s="156"/>
    </row>
    <row r="5" s="152" customFormat="1" ht="32.1" customHeight="1" spans="1:19">
      <c r="A5" s="77"/>
      <c r="B5" s="77" t="s">
        <v>49</v>
      </c>
      <c r="C5" s="77">
        <v>8</v>
      </c>
      <c r="D5" s="77"/>
      <c r="E5" s="77"/>
      <c r="F5" s="77"/>
      <c r="G5" s="77">
        <f t="shared" ref="G5:L5" si="0">SUM(G6:G22)</f>
        <v>206933.81</v>
      </c>
      <c r="H5" s="77">
        <f t="shared" si="0"/>
        <v>15336</v>
      </c>
      <c r="I5" s="77">
        <f t="shared" si="0"/>
        <v>237.78</v>
      </c>
      <c r="J5" s="77">
        <f t="shared" si="0"/>
        <v>14389</v>
      </c>
      <c r="K5" s="77">
        <f t="shared" si="0"/>
        <v>11070</v>
      </c>
      <c r="L5" s="77">
        <f t="shared" si="0"/>
        <v>3319</v>
      </c>
      <c r="M5" s="77"/>
      <c r="N5" s="77">
        <f>SUM(N6:N22)</f>
        <v>1223908</v>
      </c>
      <c r="O5" s="77"/>
      <c r="P5" s="77"/>
      <c r="Q5" s="77"/>
      <c r="R5" s="77"/>
      <c r="S5" s="77"/>
    </row>
    <row r="6" ht="312" customHeight="1" spans="1:21">
      <c r="A6" s="160">
        <v>1</v>
      </c>
      <c r="B6" s="161" t="s">
        <v>970</v>
      </c>
      <c r="C6" s="161" t="s">
        <v>841</v>
      </c>
      <c r="D6" s="161" t="s">
        <v>2021</v>
      </c>
      <c r="E6" s="162" t="s">
        <v>2121</v>
      </c>
      <c r="F6" s="162" t="s">
        <v>2122</v>
      </c>
      <c r="G6" s="163">
        <v>23420.56</v>
      </c>
      <c r="H6" s="160">
        <v>4700</v>
      </c>
      <c r="I6" s="160">
        <v>0</v>
      </c>
      <c r="J6" s="160">
        <v>2143</v>
      </c>
      <c r="K6" s="160">
        <v>1500</v>
      </c>
      <c r="L6" s="160">
        <v>643</v>
      </c>
      <c r="M6" s="171" t="s">
        <v>2123</v>
      </c>
      <c r="N6" s="172">
        <v>300000</v>
      </c>
      <c r="O6" s="160"/>
      <c r="P6" s="160" t="s">
        <v>25</v>
      </c>
      <c r="Q6" s="160" t="s">
        <v>2124</v>
      </c>
      <c r="R6" s="160" t="s">
        <v>2125</v>
      </c>
      <c r="S6" s="160"/>
      <c r="T6" s="153">
        <v>1</v>
      </c>
      <c r="U6" s="153" t="e">
        <f>SUM(G6:G9,G11,G12,G13,G14,G15,G16,G18,G19,#REF!)</f>
        <v>#REF!</v>
      </c>
    </row>
    <row r="7" ht="117" customHeight="1" spans="1:20">
      <c r="A7" s="160">
        <v>2</v>
      </c>
      <c r="B7" s="161" t="s">
        <v>977</v>
      </c>
      <c r="C7" s="161" t="s">
        <v>841</v>
      </c>
      <c r="D7" s="162" t="s">
        <v>978</v>
      </c>
      <c r="E7" s="162" t="s">
        <v>2127</v>
      </c>
      <c r="F7" s="162" t="s">
        <v>1107</v>
      </c>
      <c r="G7" s="163">
        <v>12069.46</v>
      </c>
      <c r="H7" s="163">
        <v>1950</v>
      </c>
      <c r="I7" s="163">
        <v>0</v>
      </c>
      <c r="J7" s="163">
        <v>1143</v>
      </c>
      <c r="K7" s="163">
        <v>800</v>
      </c>
      <c r="L7" s="163">
        <v>343</v>
      </c>
      <c r="M7" s="171" t="s">
        <v>2128</v>
      </c>
      <c r="N7" s="172">
        <v>92040</v>
      </c>
      <c r="O7" s="163"/>
      <c r="P7" s="163" t="s">
        <v>25</v>
      </c>
      <c r="Q7" s="163" t="s">
        <v>2129</v>
      </c>
      <c r="R7" s="174" t="s">
        <v>2130</v>
      </c>
      <c r="S7" s="163"/>
      <c r="T7" s="153">
        <v>2</v>
      </c>
    </row>
    <row r="8" ht="188.1" customHeight="1" spans="1:19">
      <c r="A8" s="160">
        <v>3</v>
      </c>
      <c r="B8" s="161" t="s">
        <v>1060</v>
      </c>
      <c r="C8" s="163" t="s">
        <v>545</v>
      </c>
      <c r="D8" s="163" t="s">
        <v>1061</v>
      </c>
      <c r="E8" s="163" t="s">
        <v>1062</v>
      </c>
      <c r="F8" s="163" t="s">
        <v>1063</v>
      </c>
      <c r="G8" s="163">
        <v>4967.02</v>
      </c>
      <c r="H8" s="163">
        <v>0</v>
      </c>
      <c r="I8" s="163">
        <v>0</v>
      </c>
      <c r="J8" s="163">
        <v>2857</v>
      </c>
      <c r="K8" s="163">
        <v>2000</v>
      </c>
      <c r="L8" s="163">
        <v>857</v>
      </c>
      <c r="M8" s="163" t="s">
        <v>2132</v>
      </c>
      <c r="N8" s="163">
        <v>45000</v>
      </c>
      <c r="O8" s="163"/>
      <c r="P8" s="163" t="s">
        <v>213</v>
      </c>
      <c r="Q8" s="163" t="s">
        <v>2133</v>
      </c>
      <c r="R8" s="163" t="s">
        <v>1067</v>
      </c>
      <c r="S8" s="163"/>
    </row>
    <row r="9" ht="195.95" customHeight="1" spans="1:20">
      <c r="A9" s="160">
        <v>4</v>
      </c>
      <c r="B9" s="161" t="s">
        <v>2466</v>
      </c>
      <c r="C9" s="163" t="s">
        <v>841</v>
      </c>
      <c r="D9" s="163" t="s">
        <v>2467</v>
      </c>
      <c r="E9" s="163" t="s">
        <v>2468</v>
      </c>
      <c r="F9" s="163" t="s">
        <v>2469</v>
      </c>
      <c r="G9" s="163">
        <v>70489.03</v>
      </c>
      <c r="H9" s="163">
        <v>1740</v>
      </c>
      <c r="I9" s="163">
        <v>0</v>
      </c>
      <c r="J9" s="163"/>
      <c r="K9" s="163"/>
      <c r="L9" s="163"/>
      <c r="M9" s="171" t="s">
        <v>2470</v>
      </c>
      <c r="N9" s="163">
        <v>388000</v>
      </c>
      <c r="O9" s="163"/>
      <c r="P9" s="163" t="s">
        <v>213</v>
      </c>
      <c r="Q9" s="163" t="s">
        <v>2471</v>
      </c>
      <c r="R9" s="163" t="s">
        <v>2472</v>
      </c>
      <c r="S9" s="163"/>
      <c r="T9" s="153">
        <v>3</v>
      </c>
    </row>
    <row r="10" ht="114.95" customHeight="1" spans="1:19">
      <c r="A10" s="160">
        <v>5</v>
      </c>
      <c r="B10" s="161" t="s">
        <v>2135</v>
      </c>
      <c r="C10" s="161" t="s">
        <v>545</v>
      </c>
      <c r="D10" s="161" t="s">
        <v>2136</v>
      </c>
      <c r="E10" s="162" t="s">
        <v>2137</v>
      </c>
      <c r="F10" s="162" t="s">
        <v>2138</v>
      </c>
      <c r="G10" s="163">
        <v>13902.79</v>
      </c>
      <c r="H10" s="163">
        <v>12</v>
      </c>
      <c r="I10" s="163">
        <v>19</v>
      </c>
      <c r="J10" s="163">
        <v>1429</v>
      </c>
      <c r="K10" s="163">
        <v>1000</v>
      </c>
      <c r="L10" s="163">
        <v>429</v>
      </c>
      <c r="M10" s="171" t="s">
        <v>2139</v>
      </c>
      <c r="N10" s="172">
        <v>31123</v>
      </c>
      <c r="O10" s="173">
        <v>45473</v>
      </c>
      <c r="P10" s="163" t="s">
        <v>665</v>
      </c>
      <c r="Q10" s="163" t="s">
        <v>2140</v>
      </c>
      <c r="R10" s="174" t="s">
        <v>2141</v>
      </c>
      <c r="S10" s="163"/>
    </row>
    <row r="11" ht="51" customHeight="1" spans="1:19">
      <c r="A11" s="160">
        <v>6</v>
      </c>
      <c r="B11" s="161" t="s">
        <v>1522</v>
      </c>
      <c r="C11" s="163" t="s">
        <v>696</v>
      </c>
      <c r="D11" s="161" t="s">
        <v>1523</v>
      </c>
      <c r="E11" s="163" t="s">
        <v>2143</v>
      </c>
      <c r="F11" s="163" t="s">
        <v>1525</v>
      </c>
      <c r="G11" s="163">
        <v>250</v>
      </c>
      <c r="H11" s="163"/>
      <c r="I11" s="163"/>
      <c r="J11" s="163">
        <v>200</v>
      </c>
      <c r="K11" s="163">
        <v>140</v>
      </c>
      <c r="L11" s="163">
        <v>60</v>
      </c>
      <c r="M11" s="171" t="s">
        <v>1526</v>
      </c>
      <c r="N11" s="163">
        <v>4012</v>
      </c>
      <c r="O11" s="163"/>
      <c r="P11" s="163" t="s">
        <v>334</v>
      </c>
      <c r="Q11" s="163" t="s">
        <v>2146</v>
      </c>
      <c r="R11" s="163" t="s">
        <v>1527</v>
      </c>
      <c r="S11" s="163"/>
    </row>
    <row r="12" ht="51" customHeight="1" spans="1:19">
      <c r="A12" s="160">
        <v>7</v>
      </c>
      <c r="B12" s="161" t="s">
        <v>2148</v>
      </c>
      <c r="C12" s="163" t="s">
        <v>696</v>
      </c>
      <c r="D12" s="162" t="s">
        <v>1530</v>
      </c>
      <c r="E12" s="163" t="s">
        <v>1531</v>
      </c>
      <c r="F12" s="163" t="s">
        <v>2149</v>
      </c>
      <c r="G12" s="163">
        <v>200</v>
      </c>
      <c r="H12" s="163"/>
      <c r="I12" s="163"/>
      <c r="J12" s="163">
        <v>214</v>
      </c>
      <c r="K12" s="163">
        <v>150</v>
      </c>
      <c r="L12" s="163">
        <v>64</v>
      </c>
      <c r="M12" s="171" t="s">
        <v>1526</v>
      </c>
      <c r="N12" s="163">
        <v>1231</v>
      </c>
      <c r="O12" s="163"/>
      <c r="P12" s="163" t="s">
        <v>334</v>
      </c>
      <c r="Q12" s="163" t="s">
        <v>2146</v>
      </c>
      <c r="R12" s="163" t="s">
        <v>1533</v>
      </c>
      <c r="S12" s="163"/>
    </row>
    <row r="13" ht="51" customHeight="1" spans="1:20">
      <c r="A13" s="160">
        <v>8</v>
      </c>
      <c r="B13" s="161" t="s">
        <v>1995</v>
      </c>
      <c r="C13" s="161" t="s">
        <v>841</v>
      </c>
      <c r="D13" s="162" t="s">
        <v>2152</v>
      </c>
      <c r="E13" s="162" t="s">
        <v>659</v>
      </c>
      <c r="F13" s="162" t="s">
        <v>2153</v>
      </c>
      <c r="G13" s="163">
        <v>19278</v>
      </c>
      <c r="H13" s="163">
        <v>2500</v>
      </c>
      <c r="I13" s="163"/>
      <c r="J13" s="163">
        <v>2500</v>
      </c>
      <c r="K13" s="163">
        <v>2500</v>
      </c>
      <c r="L13" s="163">
        <v>0</v>
      </c>
      <c r="M13" s="171" t="s">
        <v>2154</v>
      </c>
      <c r="N13" s="174">
        <v>65000</v>
      </c>
      <c r="O13" s="163"/>
      <c r="P13" s="163" t="s">
        <v>145</v>
      </c>
      <c r="Q13" s="163" t="s">
        <v>2156</v>
      </c>
      <c r="R13" s="178" t="s">
        <v>2473</v>
      </c>
      <c r="S13" s="178" t="s">
        <v>2474</v>
      </c>
      <c r="T13" s="153">
        <v>4</v>
      </c>
    </row>
    <row r="14" ht="51" customHeight="1" spans="1:20">
      <c r="A14" s="160">
        <v>9</v>
      </c>
      <c r="B14" s="161" t="s">
        <v>2475</v>
      </c>
      <c r="C14" s="161" t="s">
        <v>841</v>
      </c>
      <c r="D14" s="161" t="s">
        <v>2476</v>
      </c>
      <c r="E14" s="161" t="s">
        <v>2477</v>
      </c>
      <c r="F14" s="161" t="s">
        <v>2478</v>
      </c>
      <c r="G14" s="161">
        <v>476.16</v>
      </c>
      <c r="H14" s="161">
        <v>200</v>
      </c>
      <c r="I14" s="161">
        <v>86</v>
      </c>
      <c r="J14" s="161"/>
      <c r="K14" s="161"/>
      <c r="L14" s="161"/>
      <c r="M14" s="161" t="s">
        <v>2479</v>
      </c>
      <c r="N14" s="166">
        <v>4833</v>
      </c>
      <c r="O14" s="161"/>
      <c r="P14" s="161" t="s">
        <v>2480</v>
      </c>
      <c r="Q14" s="161" t="s">
        <v>2146</v>
      </c>
      <c r="R14" s="161" t="s">
        <v>2481</v>
      </c>
      <c r="S14" s="161" t="s">
        <v>2482</v>
      </c>
      <c r="T14" s="153">
        <v>5</v>
      </c>
    </row>
    <row r="15" ht="95.1" customHeight="1" spans="1:20">
      <c r="A15" s="160">
        <v>10</v>
      </c>
      <c r="B15" s="161" t="s">
        <v>2483</v>
      </c>
      <c r="C15" s="161" t="s">
        <v>545</v>
      </c>
      <c r="D15" s="161" t="s">
        <v>1658</v>
      </c>
      <c r="E15" s="161" t="s">
        <v>1687</v>
      </c>
      <c r="F15" s="164" t="s">
        <v>2484</v>
      </c>
      <c r="G15" s="161">
        <v>334.55</v>
      </c>
      <c r="H15" s="161">
        <v>100</v>
      </c>
      <c r="I15" s="161">
        <v>43</v>
      </c>
      <c r="J15" s="161"/>
      <c r="K15" s="161"/>
      <c r="L15" s="161"/>
      <c r="M15" s="161" t="s">
        <v>2485</v>
      </c>
      <c r="N15" s="166">
        <v>3880</v>
      </c>
      <c r="O15" s="161"/>
      <c r="P15" s="161" t="s">
        <v>2480</v>
      </c>
      <c r="Q15" s="161" t="s">
        <v>2146</v>
      </c>
      <c r="R15" s="161" t="s">
        <v>2486</v>
      </c>
      <c r="S15" s="161" t="s">
        <v>2482</v>
      </c>
      <c r="T15" s="153">
        <v>6</v>
      </c>
    </row>
    <row r="16" ht="99" customHeight="1" spans="1:19">
      <c r="A16" s="160">
        <v>11</v>
      </c>
      <c r="B16" s="161" t="s">
        <v>2487</v>
      </c>
      <c r="C16" s="161" t="s">
        <v>696</v>
      </c>
      <c r="D16" s="161" t="s">
        <v>2488</v>
      </c>
      <c r="E16" s="161" t="s">
        <v>1106</v>
      </c>
      <c r="F16" s="161" t="s">
        <v>1107</v>
      </c>
      <c r="G16" s="161">
        <v>21477.08</v>
      </c>
      <c r="H16" s="161">
        <v>3000</v>
      </c>
      <c r="I16" s="161">
        <v>0</v>
      </c>
      <c r="J16" s="161"/>
      <c r="K16" s="161"/>
      <c r="L16" s="161"/>
      <c r="M16" s="161" t="s">
        <v>2489</v>
      </c>
      <c r="N16" s="161">
        <v>110295</v>
      </c>
      <c r="O16" s="161"/>
      <c r="P16" s="161" t="s">
        <v>53</v>
      </c>
      <c r="Q16" s="161" t="s">
        <v>2156</v>
      </c>
      <c r="R16" s="161" t="s">
        <v>2490</v>
      </c>
      <c r="S16" s="161"/>
    </row>
    <row r="17" ht="51" customHeight="1" spans="1:19">
      <c r="A17" s="160">
        <v>12</v>
      </c>
      <c r="B17" s="161" t="s">
        <v>1111</v>
      </c>
      <c r="C17" s="161" t="s">
        <v>696</v>
      </c>
      <c r="D17" s="161" t="s">
        <v>1112</v>
      </c>
      <c r="E17" s="161" t="s">
        <v>2159</v>
      </c>
      <c r="F17" s="161" t="s">
        <v>2160</v>
      </c>
      <c r="G17" s="161">
        <v>5000</v>
      </c>
      <c r="H17" s="161">
        <v>0</v>
      </c>
      <c r="I17" s="161">
        <v>0</v>
      </c>
      <c r="J17" s="175">
        <f>K17+L17</f>
        <v>1875</v>
      </c>
      <c r="K17" s="175">
        <v>1500</v>
      </c>
      <c r="L17" s="175">
        <v>375</v>
      </c>
      <c r="M17" s="161" t="s">
        <v>2161</v>
      </c>
      <c r="N17" s="161">
        <v>38000</v>
      </c>
      <c r="O17" s="161"/>
      <c r="P17" s="161" t="s">
        <v>53</v>
      </c>
      <c r="Q17" s="161" t="s">
        <v>2140</v>
      </c>
      <c r="R17" s="161" t="s">
        <v>2162</v>
      </c>
      <c r="S17" s="161"/>
    </row>
    <row r="18" ht="119.1" customHeight="1" spans="1:19">
      <c r="A18" s="160">
        <v>13</v>
      </c>
      <c r="B18" s="161" t="s">
        <v>2491</v>
      </c>
      <c r="C18" s="161" t="s">
        <v>545</v>
      </c>
      <c r="D18" s="161" t="s">
        <v>1187</v>
      </c>
      <c r="E18" s="161" t="s">
        <v>2492</v>
      </c>
      <c r="F18" s="161" t="s">
        <v>2493</v>
      </c>
      <c r="G18" s="161">
        <v>533.61</v>
      </c>
      <c r="H18" s="161">
        <v>0</v>
      </c>
      <c r="I18" s="161">
        <v>0</v>
      </c>
      <c r="J18" s="161"/>
      <c r="K18" s="161"/>
      <c r="L18" s="161"/>
      <c r="M18" s="161" t="s">
        <v>2494</v>
      </c>
      <c r="N18" s="161">
        <v>7595</v>
      </c>
      <c r="O18" s="161"/>
      <c r="P18" s="161" t="s">
        <v>640</v>
      </c>
      <c r="Q18" s="161" t="s">
        <v>2146</v>
      </c>
      <c r="R18" s="161" t="s">
        <v>2495</v>
      </c>
      <c r="S18" s="161" t="s">
        <v>2482</v>
      </c>
    </row>
    <row r="19" ht="152.1" customHeight="1" spans="1:19">
      <c r="A19" s="160">
        <v>14</v>
      </c>
      <c r="B19" s="161" t="s">
        <v>1186</v>
      </c>
      <c r="C19" s="161" t="s">
        <v>545</v>
      </c>
      <c r="D19" s="161" t="s">
        <v>1187</v>
      </c>
      <c r="E19" s="161" t="s">
        <v>1188</v>
      </c>
      <c r="F19" s="161" t="s">
        <v>2164</v>
      </c>
      <c r="G19" s="161">
        <v>599.36</v>
      </c>
      <c r="H19" s="161">
        <v>0</v>
      </c>
      <c r="I19" s="161">
        <v>0</v>
      </c>
      <c r="J19" s="161">
        <f>K19+L19</f>
        <v>599</v>
      </c>
      <c r="K19" s="161">
        <v>480</v>
      </c>
      <c r="L19" s="161">
        <v>119</v>
      </c>
      <c r="M19" s="161" t="s">
        <v>2165</v>
      </c>
      <c r="N19" s="161">
        <v>2783</v>
      </c>
      <c r="O19" s="161" t="s">
        <v>2166</v>
      </c>
      <c r="P19" s="161" t="s">
        <v>640</v>
      </c>
      <c r="Q19" s="161" t="s">
        <v>2146</v>
      </c>
      <c r="R19" s="161" t="s">
        <v>2167</v>
      </c>
      <c r="S19" s="161"/>
    </row>
    <row r="20" ht="141" customHeight="1" spans="1:19">
      <c r="A20" s="160">
        <v>15</v>
      </c>
      <c r="B20" s="161" t="s">
        <v>2496</v>
      </c>
      <c r="C20" s="161" t="s">
        <v>841</v>
      </c>
      <c r="D20" s="161" t="s">
        <v>2497</v>
      </c>
      <c r="E20" s="161"/>
      <c r="F20" s="161" t="s">
        <v>2498</v>
      </c>
      <c r="G20" s="161">
        <v>25712.41</v>
      </c>
      <c r="H20" s="161">
        <v>1000</v>
      </c>
      <c r="I20" s="161">
        <v>0</v>
      </c>
      <c r="J20" s="161"/>
      <c r="K20" s="161"/>
      <c r="L20" s="161"/>
      <c r="M20" s="161" t="s">
        <v>2499</v>
      </c>
      <c r="N20" s="161">
        <v>105500</v>
      </c>
      <c r="O20" s="161"/>
      <c r="P20" s="161" t="s">
        <v>91</v>
      </c>
      <c r="Q20" s="161" t="s">
        <v>2156</v>
      </c>
      <c r="R20" s="161" t="s">
        <v>2500</v>
      </c>
      <c r="S20" s="161"/>
    </row>
    <row r="21" ht="78" customHeight="1" spans="1:19">
      <c r="A21" s="160">
        <v>16</v>
      </c>
      <c r="B21" s="161" t="s">
        <v>2169</v>
      </c>
      <c r="C21" s="161" t="s">
        <v>646</v>
      </c>
      <c r="D21" s="161" t="s">
        <v>1264</v>
      </c>
      <c r="E21" s="161" t="s">
        <v>1297</v>
      </c>
      <c r="F21" s="161" t="s">
        <v>2170</v>
      </c>
      <c r="G21" s="161">
        <v>8000</v>
      </c>
      <c r="H21" s="161">
        <v>0</v>
      </c>
      <c r="I21" s="161">
        <v>0</v>
      </c>
      <c r="J21" s="161">
        <v>1429</v>
      </c>
      <c r="K21" s="161">
        <v>1000</v>
      </c>
      <c r="L21" s="161">
        <v>429</v>
      </c>
      <c r="M21" s="161" t="s">
        <v>2171</v>
      </c>
      <c r="N21" s="161">
        <v>4616</v>
      </c>
      <c r="O21" s="161"/>
      <c r="P21" s="161" t="s">
        <v>76</v>
      </c>
      <c r="Q21" s="161" t="s">
        <v>2140</v>
      </c>
      <c r="R21" s="161" t="s">
        <v>2172</v>
      </c>
      <c r="S21" s="161"/>
    </row>
    <row r="22" ht="51" customHeight="1" spans="1:19">
      <c r="A22" s="160">
        <v>17</v>
      </c>
      <c r="B22" s="161" t="s">
        <v>2501</v>
      </c>
      <c r="C22" s="161" t="s">
        <v>545</v>
      </c>
      <c r="D22" s="161" t="s">
        <v>856</v>
      </c>
      <c r="E22" s="161" t="s">
        <v>2502</v>
      </c>
      <c r="F22" s="161" t="s">
        <v>2503</v>
      </c>
      <c r="G22" s="161">
        <v>223.78</v>
      </c>
      <c r="H22" s="161">
        <v>134</v>
      </c>
      <c r="I22" s="161">
        <f>G22-H22</f>
        <v>89.78</v>
      </c>
      <c r="J22" s="161"/>
      <c r="K22" s="161"/>
      <c r="L22" s="161"/>
      <c r="M22" s="161" t="s">
        <v>2504</v>
      </c>
      <c r="N22" s="161">
        <v>20000</v>
      </c>
      <c r="O22" s="161" t="s">
        <v>2505</v>
      </c>
      <c r="P22" s="161" t="s">
        <v>1892</v>
      </c>
      <c r="Q22" s="161" t="s">
        <v>2146</v>
      </c>
      <c r="R22" s="161" t="s">
        <v>2506</v>
      </c>
      <c r="S22" s="161"/>
    </row>
    <row r="23" ht="51" customHeight="1" spans="2:19">
      <c r="B23" s="165"/>
      <c r="C23" s="165"/>
      <c r="D23" s="166"/>
      <c r="E23" s="165"/>
      <c r="F23" s="165"/>
      <c r="G23" s="166"/>
      <c r="H23" s="166"/>
      <c r="I23" s="165"/>
      <c r="J23" s="165"/>
      <c r="K23" s="165"/>
      <c r="L23" s="165"/>
      <c r="M23" s="166"/>
      <c r="N23" s="165"/>
      <c r="O23" s="165"/>
      <c r="P23" s="166"/>
      <c r="Q23" s="165"/>
      <c r="R23" s="165"/>
      <c r="S23" s="166"/>
    </row>
    <row r="24" ht="51" customHeight="1" spans="2:19">
      <c r="B24" s="165"/>
      <c r="C24" s="165"/>
      <c r="D24" s="166"/>
      <c r="E24" s="165"/>
      <c r="F24" s="165"/>
      <c r="G24" s="166"/>
      <c r="H24" s="166"/>
      <c r="I24" s="165"/>
      <c r="J24" s="165"/>
      <c r="K24" s="165"/>
      <c r="L24" s="165"/>
      <c r="M24" s="166"/>
      <c r="N24" s="165"/>
      <c r="O24" s="165"/>
      <c r="P24" s="166"/>
      <c r="Q24" s="165"/>
      <c r="R24" s="165"/>
      <c r="S24" s="166"/>
    </row>
    <row r="25" ht="51" customHeight="1" spans="2:19">
      <c r="B25" s="165"/>
      <c r="C25" s="165"/>
      <c r="D25" s="166"/>
      <c r="E25" s="165"/>
      <c r="F25" s="165"/>
      <c r="G25" s="166"/>
      <c r="H25" s="166"/>
      <c r="I25" s="165"/>
      <c r="J25" s="165"/>
      <c r="K25" s="165"/>
      <c r="L25" s="165"/>
      <c r="M25" s="166"/>
      <c r="N25" s="165"/>
      <c r="O25" s="165"/>
      <c r="P25" s="166"/>
      <c r="Q25" s="165"/>
      <c r="R25" s="165"/>
      <c r="S25" s="166"/>
    </row>
    <row r="26" ht="51" customHeight="1" spans="2:19">
      <c r="B26" s="165"/>
      <c r="C26" s="165"/>
      <c r="D26" s="166"/>
      <c r="E26" s="165"/>
      <c r="F26" s="165"/>
      <c r="G26" s="166"/>
      <c r="H26" s="166"/>
      <c r="I26" s="165"/>
      <c r="J26" s="165"/>
      <c r="K26" s="165"/>
      <c r="L26" s="165"/>
      <c r="M26" s="166"/>
      <c r="N26" s="165"/>
      <c r="O26" s="165"/>
      <c r="P26" s="166"/>
      <c r="Q26" s="165"/>
      <c r="R26" s="165"/>
      <c r="S26" s="166"/>
    </row>
    <row r="27" ht="51" customHeight="1" spans="2:19">
      <c r="B27" s="165"/>
      <c r="C27" s="165"/>
      <c r="D27" s="166"/>
      <c r="E27" s="165"/>
      <c r="F27" s="165"/>
      <c r="G27" s="166"/>
      <c r="H27" s="166"/>
      <c r="I27" s="165"/>
      <c r="J27" s="165"/>
      <c r="K27" s="165"/>
      <c r="L27" s="165"/>
      <c r="M27" s="166"/>
      <c r="N27" s="165"/>
      <c r="O27" s="165"/>
      <c r="P27" s="166"/>
      <c r="Q27" s="165"/>
      <c r="R27" s="165"/>
      <c r="S27" s="166"/>
    </row>
    <row r="28" ht="51" customHeight="1" spans="2:19">
      <c r="B28" s="165"/>
      <c r="C28" s="165"/>
      <c r="D28" s="166"/>
      <c r="E28" s="165"/>
      <c r="F28" s="165"/>
      <c r="G28" s="166"/>
      <c r="H28" s="166"/>
      <c r="I28" s="165"/>
      <c r="J28" s="165"/>
      <c r="K28" s="165"/>
      <c r="L28" s="165"/>
      <c r="M28" s="166"/>
      <c r="N28" s="165"/>
      <c r="O28" s="165"/>
      <c r="P28" s="166"/>
      <c r="Q28" s="165"/>
      <c r="R28" s="165"/>
      <c r="S28" s="166"/>
    </row>
    <row r="29" ht="51" customHeight="1" spans="2:19">
      <c r="B29" s="165"/>
      <c r="C29" s="165"/>
      <c r="D29" s="166"/>
      <c r="E29" s="165"/>
      <c r="F29" s="165"/>
      <c r="G29" s="166"/>
      <c r="H29" s="166"/>
      <c r="I29" s="165"/>
      <c r="J29" s="165"/>
      <c r="K29" s="165"/>
      <c r="L29" s="165"/>
      <c r="M29" s="166"/>
      <c r="N29" s="165"/>
      <c r="O29" s="165"/>
      <c r="P29" s="166"/>
      <c r="Q29" s="165"/>
      <c r="R29" s="165"/>
      <c r="S29" s="166"/>
    </row>
    <row r="30" ht="51" customHeight="1" spans="2:19">
      <c r="B30" s="165"/>
      <c r="C30" s="165"/>
      <c r="D30" s="166"/>
      <c r="E30" s="165"/>
      <c r="F30" s="165"/>
      <c r="G30" s="166"/>
      <c r="H30" s="166"/>
      <c r="I30" s="165"/>
      <c r="J30" s="165"/>
      <c r="K30" s="165"/>
      <c r="L30" s="165"/>
      <c r="M30" s="166"/>
      <c r="N30" s="165"/>
      <c r="O30" s="165"/>
      <c r="P30" s="166"/>
      <c r="Q30" s="165"/>
      <c r="R30" s="165"/>
      <c r="S30" s="166"/>
    </row>
    <row r="31" ht="51" customHeight="1"/>
  </sheetData>
  <mergeCells count="17">
    <mergeCell ref="B1:R1"/>
    <mergeCell ref="A2:I2"/>
    <mergeCell ref="D3:E3"/>
    <mergeCell ref="H3:I3"/>
    <mergeCell ref="J3:L3"/>
    <mergeCell ref="A3:A4"/>
    <mergeCell ref="B3:B4"/>
    <mergeCell ref="C3:C4"/>
    <mergeCell ref="F3:F4"/>
    <mergeCell ref="G3:G4"/>
    <mergeCell ref="M3:M4"/>
    <mergeCell ref="N3:N4"/>
    <mergeCell ref="O3:O4"/>
    <mergeCell ref="P3:P4"/>
    <mergeCell ref="Q3:Q4"/>
    <mergeCell ref="R3:R4"/>
    <mergeCell ref="S3:S4"/>
  </mergeCells>
  <pageMargins left="0.393055555555556" right="0.161111111111111" top="0.708333333333333" bottom="0.590277777777778" header="0.511805555555556" footer="0.428472222222222"/>
  <pageSetup paperSize="9" scale="76" fitToHeight="0" orientation="landscape"/>
  <headerFooter>
    <oddFooter>&amp;C第 &amp;P 页，共 &amp;N 页</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0"/>
  <sheetViews>
    <sheetView topLeftCell="A7" workbookViewId="0">
      <selection activeCell="T10" sqref="T10"/>
    </sheetView>
  </sheetViews>
  <sheetFormatPr defaultColWidth="9" defaultRowHeight="14.25"/>
  <cols>
    <col min="1" max="1" width="6.625" style="19" customWidth="1"/>
    <col min="2" max="2" width="6.375" style="20" customWidth="1"/>
    <col min="3" max="3" width="11.625" style="19" customWidth="1"/>
    <col min="4" max="4" width="4.875" style="20" customWidth="1"/>
    <col min="5" max="5" width="5.75" style="19" customWidth="1"/>
    <col min="6" max="6" width="6.5" style="20" customWidth="1"/>
    <col min="7" max="7" width="3.75" style="19" customWidth="1"/>
    <col min="8" max="8" width="4.5" style="19" customWidth="1"/>
    <col min="9" max="9" width="7.375" style="21" customWidth="1"/>
    <col min="10" max="10" width="7.75" style="22" customWidth="1"/>
    <col min="11" max="11" width="8.125" style="22" customWidth="1"/>
    <col min="12" max="12" width="5.875" style="22" customWidth="1"/>
    <col min="13" max="13" width="7.375" style="23" customWidth="1"/>
    <col min="14" max="14" width="10.25" style="24" customWidth="1"/>
    <col min="15" max="15" width="8.08333333333333" style="25" customWidth="1"/>
    <col min="16" max="16" width="8.75" style="25" customWidth="1"/>
    <col min="17" max="17" width="9.25" style="26" customWidth="1"/>
    <col min="18" max="18" width="8.08333333333333" style="27" customWidth="1"/>
    <col min="19" max="16384" width="9" style="11"/>
  </cols>
  <sheetData>
    <row r="1" s="1" customFormat="1" ht="20.25" spans="1:12">
      <c r="A1" s="28" t="s">
        <v>2507</v>
      </c>
      <c r="B1" s="29"/>
      <c r="C1" s="30"/>
      <c r="D1" s="31"/>
      <c r="E1" s="31"/>
      <c r="F1" s="31"/>
      <c r="G1" s="30"/>
      <c r="H1" s="31"/>
      <c r="I1" s="31"/>
      <c r="J1" s="31"/>
      <c r="K1" s="30"/>
      <c r="L1" s="30"/>
    </row>
    <row r="2" ht="36" customHeight="1" spans="1:18">
      <c r="A2" s="32" t="s">
        <v>2508</v>
      </c>
      <c r="B2" s="32"/>
      <c r="C2" s="32"/>
      <c r="D2" s="32"/>
      <c r="E2" s="32"/>
      <c r="F2" s="32"/>
      <c r="G2" s="32"/>
      <c r="H2" s="32"/>
      <c r="I2" s="91"/>
      <c r="J2" s="32"/>
      <c r="K2" s="32"/>
      <c r="L2" s="32"/>
      <c r="M2" s="32"/>
      <c r="N2" s="92"/>
      <c r="O2" s="32"/>
      <c r="P2" s="32"/>
      <c r="Q2" s="32"/>
      <c r="R2" s="32"/>
    </row>
    <row r="3" s="2" customFormat="1" ht="36" customHeight="1" spans="1:18">
      <c r="A3" s="33" t="s">
        <v>2175</v>
      </c>
      <c r="B3" s="33"/>
      <c r="C3" s="33"/>
      <c r="D3" s="33"/>
      <c r="E3" s="33"/>
      <c r="F3" s="33"/>
      <c r="G3" s="33"/>
      <c r="H3" s="34" t="s">
        <v>2509</v>
      </c>
      <c r="I3" s="34"/>
      <c r="J3" s="34"/>
      <c r="K3" s="34"/>
      <c r="L3" s="93"/>
      <c r="M3" s="93"/>
      <c r="N3" s="94"/>
      <c r="O3" s="95" t="s">
        <v>2510</v>
      </c>
      <c r="P3" s="95"/>
      <c r="Q3" s="95"/>
      <c r="R3" s="95"/>
    </row>
    <row r="4" s="2" customFormat="1" ht="16.5" customHeight="1" spans="1:18">
      <c r="A4" s="35" t="s">
        <v>3</v>
      </c>
      <c r="B4" s="36" t="s">
        <v>2177</v>
      </c>
      <c r="C4" s="35" t="s">
        <v>4</v>
      </c>
      <c r="D4" s="35" t="s">
        <v>2178</v>
      </c>
      <c r="E4" s="35" t="s">
        <v>530</v>
      </c>
      <c r="F4" s="35"/>
      <c r="G4" s="35"/>
      <c r="H4" s="35" t="s">
        <v>529</v>
      </c>
      <c r="I4" s="96" t="s">
        <v>2179</v>
      </c>
      <c r="J4" s="97"/>
      <c r="K4" s="97"/>
      <c r="L4" s="97"/>
      <c r="M4" s="97" t="s">
        <v>2180</v>
      </c>
      <c r="N4" s="35" t="s">
        <v>535</v>
      </c>
      <c r="O4" s="35" t="s">
        <v>2181</v>
      </c>
      <c r="P4" s="35"/>
      <c r="Q4" s="35" t="s">
        <v>9</v>
      </c>
      <c r="R4" s="35" t="s">
        <v>2511</v>
      </c>
    </row>
    <row r="5" s="2" customFormat="1" ht="12" customHeight="1" spans="1:18">
      <c r="A5" s="35"/>
      <c r="B5" s="36"/>
      <c r="C5" s="35"/>
      <c r="D5" s="35"/>
      <c r="E5" s="35" t="s">
        <v>539</v>
      </c>
      <c r="F5" s="35" t="s">
        <v>540</v>
      </c>
      <c r="G5" s="35" t="s">
        <v>2183</v>
      </c>
      <c r="H5" s="35"/>
      <c r="I5" s="96" t="s">
        <v>2184</v>
      </c>
      <c r="J5" s="97" t="s">
        <v>11</v>
      </c>
      <c r="K5" s="97" t="s">
        <v>2185</v>
      </c>
      <c r="L5" s="97" t="s">
        <v>2186</v>
      </c>
      <c r="M5" s="97"/>
      <c r="N5" s="35"/>
      <c r="O5" s="35" t="s">
        <v>2187</v>
      </c>
      <c r="P5" s="35" t="s">
        <v>2188</v>
      </c>
      <c r="Q5" s="35"/>
      <c r="R5" s="35"/>
    </row>
    <row r="6" s="2" customFormat="1" ht="17.25" customHeight="1" spans="1:18">
      <c r="A6" s="35"/>
      <c r="B6" s="36"/>
      <c r="C6" s="35"/>
      <c r="D6" s="35"/>
      <c r="E6" s="35"/>
      <c r="F6" s="35"/>
      <c r="G6" s="35"/>
      <c r="H6" s="35"/>
      <c r="I6" s="96"/>
      <c r="J6" s="97"/>
      <c r="K6" s="97"/>
      <c r="L6" s="97"/>
      <c r="M6" s="97"/>
      <c r="N6" s="35"/>
      <c r="O6" s="35"/>
      <c r="P6" s="35"/>
      <c r="Q6" s="35"/>
      <c r="R6" s="35"/>
    </row>
    <row r="7" s="3" customFormat="1" ht="36" customHeight="1" spans="1:18">
      <c r="A7" s="37" t="s">
        <v>16</v>
      </c>
      <c r="B7" s="37" t="s">
        <v>44</v>
      </c>
      <c r="C7" s="38"/>
      <c r="D7" s="38"/>
      <c r="E7" s="38"/>
      <c r="F7" s="38"/>
      <c r="G7" s="38"/>
      <c r="H7" s="39"/>
      <c r="I7" s="98">
        <v>280</v>
      </c>
      <c r="J7" s="99">
        <v>250</v>
      </c>
      <c r="K7" s="99">
        <v>28</v>
      </c>
      <c r="L7" s="99"/>
      <c r="M7" s="99"/>
      <c r="N7" s="100"/>
      <c r="O7" s="39"/>
      <c r="P7" s="39"/>
      <c r="Q7" s="100"/>
      <c r="R7" s="100"/>
    </row>
    <row r="8" s="2" customFormat="1" ht="33" customHeight="1" spans="1:18">
      <c r="A8" s="40" t="s">
        <v>2512</v>
      </c>
      <c r="B8" s="40"/>
      <c r="C8" s="41" t="s">
        <v>2189</v>
      </c>
      <c r="D8" s="41"/>
      <c r="E8" s="41"/>
      <c r="F8" s="41"/>
      <c r="G8" s="41"/>
      <c r="H8" s="42"/>
      <c r="I8" s="101"/>
      <c r="J8" s="102"/>
      <c r="K8" s="102"/>
      <c r="L8" s="102"/>
      <c r="M8" s="102"/>
      <c r="N8" s="103"/>
      <c r="O8" s="42"/>
      <c r="P8" s="42"/>
      <c r="Q8" s="103"/>
      <c r="R8" s="103"/>
    </row>
    <row r="9" s="2" customFormat="1" ht="57" customHeight="1" spans="1:18">
      <c r="A9" s="42">
        <v>1</v>
      </c>
      <c r="B9" s="43" t="s">
        <v>44</v>
      </c>
      <c r="C9" s="43" t="s">
        <v>2513</v>
      </c>
      <c r="D9" s="44" t="s">
        <v>2514</v>
      </c>
      <c r="E9" s="44" t="s">
        <v>2251</v>
      </c>
      <c r="F9" s="44" t="s">
        <v>2515</v>
      </c>
      <c r="G9" s="44" t="s">
        <v>2516</v>
      </c>
      <c r="H9" s="45" t="s">
        <v>545</v>
      </c>
      <c r="I9" s="104">
        <v>55</v>
      </c>
      <c r="J9" s="104">
        <f t="shared" ref="J9:J13" si="0">I9*0.9</f>
        <v>49.5</v>
      </c>
      <c r="K9" s="104">
        <f t="shared" ref="K9:K13" si="1">I9-J9</f>
        <v>5.5</v>
      </c>
      <c r="L9" s="104"/>
      <c r="M9" s="104" t="s">
        <v>2517</v>
      </c>
      <c r="N9" s="45" t="s">
        <v>2518</v>
      </c>
      <c r="O9" s="43">
        <v>130</v>
      </c>
      <c r="P9" s="43">
        <v>108</v>
      </c>
      <c r="Q9" s="45" t="s">
        <v>213</v>
      </c>
      <c r="R9" s="45" t="s">
        <v>2208</v>
      </c>
    </row>
    <row r="10" s="2" customFormat="1" ht="57" customHeight="1" spans="1:18">
      <c r="A10" s="42">
        <v>2</v>
      </c>
      <c r="B10" s="43" t="s">
        <v>44</v>
      </c>
      <c r="C10" s="43" t="s">
        <v>2519</v>
      </c>
      <c r="D10" s="43" t="s">
        <v>2520</v>
      </c>
      <c r="E10" s="43" t="s">
        <v>2257</v>
      </c>
      <c r="F10" s="43" t="s">
        <v>2258</v>
      </c>
      <c r="G10" s="43" t="s">
        <v>2259</v>
      </c>
      <c r="H10" s="45" t="s">
        <v>545</v>
      </c>
      <c r="I10" s="104">
        <v>90</v>
      </c>
      <c r="J10" s="104">
        <f t="shared" si="0"/>
        <v>81</v>
      </c>
      <c r="K10" s="104">
        <f t="shared" si="1"/>
        <v>9</v>
      </c>
      <c r="L10" s="104"/>
      <c r="M10" s="104" t="s">
        <v>2521</v>
      </c>
      <c r="N10" s="45" t="s">
        <v>2522</v>
      </c>
      <c r="O10" s="43">
        <v>263</v>
      </c>
      <c r="P10" s="43"/>
      <c r="Q10" s="45" t="s">
        <v>213</v>
      </c>
      <c r="R10" s="45" t="s">
        <v>2208</v>
      </c>
    </row>
    <row r="11" s="2" customFormat="1" ht="33" customHeight="1" spans="1:18">
      <c r="A11" s="40" t="s">
        <v>2523</v>
      </c>
      <c r="B11" s="43"/>
      <c r="C11" s="40" t="s">
        <v>2524</v>
      </c>
      <c r="D11" s="40"/>
      <c r="E11" s="42"/>
      <c r="F11" s="40"/>
      <c r="G11" s="40"/>
      <c r="H11" s="42"/>
      <c r="I11" s="101"/>
      <c r="J11" s="101"/>
      <c r="K11" s="104"/>
      <c r="L11" s="105"/>
      <c r="M11" s="105"/>
      <c r="N11" s="45"/>
      <c r="O11" s="45"/>
      <c r="P11" s="45"/>
      <c r="Q11" s="45"/>
      <c r="R11" s="45"/>
    </row>
    <row r="12" s="2" customFormat="1" ht="57" customHeight="1" spans="1:18">
      <c r="A12" s="40">
        <v>1</v>
      </c>
      <c r="B12" s="43" t="s">
        <v>44</v>
      </c>
      <c r="C12" s="43" t="s">
        <v>2525</v>
      </c>
      <c r="D12" s="43" t="s">
        <v>2526</v>
      </c>
      <c r="E12" s="43" t="s">
        <v>2447</v>
      </c>
      <c r="F12" s="43" t="s">
        <v>2527</v>
      </c>
      <c r="G12" s="43" t="s">
        <v>2528</v>
      </c>
      <c r="H12" s="43" t="s">
        <v>545</v>
      </c>
      <c r="I12" s="104">
        <v>65</v>
      </c>
      <c r="J12" s="104">
        <f t="shared" si="0"/>
        <v>58.5</v>
      </c>
      <c r="K12" s="104">
        <f t="shared" si="1"/>
        <v>6.5</v>
      </c>
      <c r="L12" s="105"/>
      <c r="M12" s="104" t="s">
        <v>2529</v>
      </c>
      <c r="N12" s="45" t="s">
        <v>2450</v>
      </c>
      <c r="O12" s="45">
        <v>317</v>
      </c>
      <c r="P12" s="45">
        <v>56</v>
      </c>
      <c r="Q12" s="45" t="s">
        <v>213</v>
      </c>
      <c r="R12" s="45" t="s">
        <v>2208</v>
      </c>
    </row>
    <row r="13" s="2" customFormat="1" ht="57" customHeight="1" spans="1:18">
      <c r="A13" s="42">
        <v>2</v>
      </c>
      <c r="B13" s="43" t="s">
        <v>44</v>
      </c>
      <c r="C13" s="43" t="s">
        <v>2530</v>
      </c>
      <c r="D13" s="43" t="s">
        <v>2531</v>
      </c>
      <c r="E13" s="43" t="s">
        <v>2447</v>
      </c>
      <c r="F13" s="43" t="s">
        <v>2532</v>
      </c>
      <c r="G13" s="43" t="s">
        <v>2533</v>
      </c>
      <c r="H13" s="43" t="s">
        <v>545</v>
      </c>
      <c r="I13" s="104">
        <v>70</v>
      </c>
      <c r="J13" s="104">
        <f t="shared" si="0"/>
        <v>63</v>
      </c>
      <c r="K13" s="104">
        <f t="shared" si="1"/>
        <v>7</v>
      </c>
      <c r="L13" s="105"/>
      <c r="M13" s="104" t="s">
        <v>2534</v>
      </c>
      <c r="N13" s="45" t="s">
        <v>2455</v>
      </c>
      <c r="O13" s="45">
        <v>279</v>
      </c>
      <c r="P13" s="45">
        <v>135</v>
      </c>
      <c r="Q13" s="45" t="s">
        <v>213</v>
      </c>
      <c r="R13" s="45" t="s">
        <v>2208</v>
      </c>
    </row>
    <row r="14" s="3" customFormat="1" ht="34.5" customHeight="1" spans="1:18">
      <c r="A14" s="46" t="s">
        <v>16</v>
      </c>
      <c r="B14" s="46" t="s">
        <v>48</v>
      </c>
      <c r="C14" s="47"/>
      <c r="D14" s="47"/>
      <c r="E14" s="47"/>
      <c r="F14" s="47"/>
      <c r="G14" s="47"/>
      <c r="H14" s="48"/>
      <c r="I14" s="106">
        <f t="shared" ref="I14:M14" si="2">SUM(I15+I21)</f>
        <v>783</v>
      </c>
      <c r="J14" s="106">
        <f t="shared" si="2"/>
        <v>783</v>
      </c>
      <c r="K14" s="106"/>
      <c r="L14" s="106"/>
      <c r="M14" s="106">
        <f t="shared" si="2"/>
        <v>12.6</v>
      </c>
      <c r="N14" s="106"/>
      <c r="O14" s="106">
        <f>SUM(O15+O21)</f>
        <v>3952</v>
      </c>
      <c r="P14" s="106">
        <f>SUM(P15+P21)</f>
        <v>0</v>
      </c>
      <c r="Q14" s="141"/>
      <c r="R14" s="141"/>
    </row>
    <row r="15" s="2" customFormat="1" ht="33" customHeight="1" spans="1:18">
      <c r="A15" s="36" t="s">
        <v>2512</v>
      </c>
      <c r="B15" s="36"/>
      <c r="C15" s="49" t="s">
        <v>2189</v>
      </c>
      <c r="D15" s="49"/>
      <c r="E15" s="49"/>
      <c r="F15" s="49"/>
      <c r="G15" s="49"/>
      <c r="H15" s="35"/>
      <c r="I15" s="96">
        <f t="shared" ref="I15:M15" si="3">SUM(I16:I20)</f>
        <v>655</v>
      </c>
      <c r="J15" s="96">
        <f t="shared" si="3"/>
        <v>655</v>
      </c>
      <c r="K15" s="96"/>
      <c r="L15" s="96"/>
      <c r="M15" s="96">
        <f t="shared" si="3"/>
        <v>12.6</v>
      </c>
      <c r="N15" s="96"/>
      <c r="O15" s="96">
        <f>SUM(O16:O20)</f>
        <v>2781</v>
      </c>
      <c r="P15" s="96">
        <f>SUM(P16:P20)</f>
        <v>0</v>
      </c>
      <c r="Q15" s="142"/>
      <c r="R15" s="142"/>
    </row>
    <row r="16" s="4" customFormat="1" ht="66.75" customHeight="1" spans="1:20">
      <c r="A16" s="50">
        <v>1</v>
      </c>
      <c r="B16" s="51" t="s">
        <v>48</v>
      </c>
      <c r="C16" s="52" t="s">
        <v>2535</v>
      </c>
      <c r="D16" s="52" t="s">
        <v>2264</v>
      </c>
      <c r="E16" s="51" t="s">
        <v>2265</v>
      </c>
      <c r="F16" s="52" t="s">
        <v>2266</v>
      </c>
      <c r="G16" s="52" t="s">
        <v>2264</v>
      </c>
      <c r="H16" s="53" t="s">
        <v>696</v>
      </c>
      <c r="I16" s="107">
        <v>280</v>
      </c>
      <c r="J16" s="107">
        <v>280</v>
      </c>
      <c r="K16" s="96"/>
      <c r="L16" s="107"/>
      <c r="M16" s="108">
        <v>5.6</v>
      </c>
      <c r="N16" s="52" t="s">
        <v>2536</v>
      </c>
      <c r="O16" s="109">
        <v>1650</v>
      </c>
      <c r="P16" s="53"/>
      <c r="Q16" s="53" t="s">
        <v>2268</v>
      </c>
      <c r="R16" s="53"/>
      <c r="T16" s="2"/>
    </row>
    <row r="17" s="5" customFormat="1" ht="48.75" customHeight="1" spans="1:20">
      <c r="A17" s="50">
        <v>2</v>
      </c>
      <c r="B17" s="51" t="s">
        <v>48</v>
      </c>
      <c r="C17" s="51" t="s">
        <v>2537</v>
      </c>
      <c r="D17" s="51" t="s">
        <v>2270</v>
      </c>
      <c r="E17" s="51" t="s">
        <v>2271</v>
      </c>
      <c r="F17" s="51" t="s">
        <v>2272</v>
      </c>
      <c r="G17" s="51" t="s">
        <v>2273</v>
      </c>
      <c r="H17" s="51" t="s">
        <v>696</v>
      </c>
      <c r="I17" s="107">
        <v>100</v>
      </c>
      <c r="J17" s="107">
        <v>100</v>
      </c>
      <c r="K17" s="87"/>
      <c r="L17" s="107"/>
      <c r="M17" s="108">
        <v>1.5</v>
      </c>
      <c r="N17" s="51" t="s">
        <v>2538</v>
      </c>
      <c r="O17" s="53">
        <v>300</v>
      </c>
      <c r="P17" s="53"/>
      <c r="Q17" s="53" t="s">
        <v>2268</v>
      </c>
      <c r="R17" s="52"/>
      <c r="T17" s="143"/>
    </row>
    <row r="18" s="5" customFormat="1" ht="66" customHeight="1" spans="1:20">
      <c r="A18" s="50">
        <v>3</v>
      </c>
      <c r="B18" s="51" t="s">
        <v>48</v>
      </c>
      <c r="C18" s="51" t="s">
        <v>2539</v>
      </c>
      <c r="D18" s="51" t="s">
        <v>2276</v>
      </c>
      <c r="E18" s="51" t="s">
        <v>2277</v>
      </c>
      <c r="F18" s="51" t="s">
        <v>2278</v>
      </c>
      <c r="G18" s="51" t="s">
        <v>2279</v>
      </c>
      <c r="H18" s="51" t="s">
        <v>696</v>
      </c>
      <c r="I18" s="107">
        <v>100</v>
      </c>
      <c r="J18" s="107">
        <v>100</v>
      </c>
      <c r="K18" s="87"/>
      <c r="L18" s="107"/>
      <c r="M18" s="110">
        <v>2</v>
      </c>
      <c r="N18" s="51" t="s">
        <v>2540</v>
      </c>
      <c r="O18" s="53">
        <v>150</v>
      </c>
      <c r="P18" s="53"/>
      <c r="Q18" s="53" t="s">
        <v>2268</v>
      </c>
      <c r="R18" s="52"/>
      <c r="T18" s="143"/>
    </row>
    <row r="19" s="5" customFormat="1" ht="64.5" customHeight="1" spans="1:20">
      <c r="A19" s="50">
        <v>4</v>
      </c>
      <c r="B19" s="51" t="s">
        <v>48</v>
      </c>
      <c r="C19" s="51" t="s">
        <v>2541</v>
      </c>
      <c r="D19" s="51" t="s">
        <v>2282</v>
      </c>
      <c r="E19" s="51" t="s">
        <v>2265</v>
      </c>
      <c r="F19" s="51" t="s">
        <v>2283</v>
      </c>
      <c r="G19" s="51" t="s">
        <v>2284</v>
      </c>
      <c r="H19" s="51" t="s">
        <v>696</v>
      </c>
      <c r="I19" s="107">
        <v>100</v>
      </c>
      <c r="J19" s="107">
        <v>100</v>
      </c>
      <c r="K19" s="87"/>
      <c r="L19" s="107"/>
      <c r="M19" s="110">
        <v>2</v>
      </c>
      <c r="N19" s="51" t="s">
        <v>2540</v>
      </c>
      <c r="O19" s="53">
        <v>313</v>
      </c>
      <c r="P19" s="53"/>
      <c r="Q19" s="53" t="s">
        <v>2268</v>
      </c>
      <c r="R19" s="52"/>
      <c r="T19" s="143"/>
    </row>
    <row r="20" s="5" customFormat="1" ht="64.5" customHeight="1" spans="1:20">
      <c r="A20" s="50">
        <v>5</v>
      </c>
      <c r="B20" s="51" t="s">
        <v>48</v>
      </c>
      <c r="C20" s="51" t="s">
        <v>2542</v>
      </c>
      <c r="D20" s="51" t="s">
        <v>2287</v>
      </c>
      <c r="E20" s="51" t="s">
        <v>2288</v>
      </c>
      <c r="F20" s="51" t="s">
        <v>2287</v>
      </c>
      <c r="G20" s="51" t="s">
        <v>2289</v>
      </c>
      <c r="H20" s="51" t="s">
        <v>696</v>
      </c>
      <c r="I20" s="107">
        <v>75</v>
      </c>
      <c r="J20" s="107">
        <v>75</v>
      </c>
      <c r="K20" s="87"/>
      <c r="L20" s="107"/>
      <c r="M20" s="108">
        <v>1.5</v>
      </c>
      <c r="N20" s="51" t="s">
        <v>2543</v>
      </c>
      <c r="O20" s="53">
        <v>368</v>
      </c>
      <c r="P20" s="53"/>
      <c r="Q20" s="53" t="s">
        <v>2268</v>
      </c>
      <c r="R20" s="52"/>
      <c r="T20" s="143"/>
    </row>
    <row r="21" s="6" customFormat="1" ht="33" customHeight="1" spans="1:18">
      <c r="A21" s="36" t="s">
        <v>2544</v>
      </c>
      <c r="B21" s="36"/>
      <c r="C21" s="36" t="s">
        <v>2524</v>
      </c>
      <c r="D21" s="36"/>
      <c r="E21" s="54"/>
      <c r="F21" s="36"/>
      <c r="G21" s="36"/>
      <c r="H21" s="54"/>
      <c r="I21" s="96">
        <f>SUM(I22:I23)</f>
        <v>128</v>
      </c>
      <c r="J21" s="96">
        <f>SUM(J22:J23)</f>
        <v>128</v>
      </c>
      <c r="K21" s="96"/>
      <c r="L21" s="96"/>
      <c r="M21" s="96"/>
      <c r="N21" s="96"/>
      <c r="O21" s="96">
        <f>SUM(O22:O23)</f>
        <v>1171</v>
      </c>
      <c r="P21" s="71"/>
      <c r="Q21" s="53"/>
      <c r="R21" s="35"/>
    </row>
    <row r="22" s="7" customFormat="1" ht="50.25" customHeight="1" spans="1:18">
      <c r="A22" s="55">
        <v>1</v>
      </c>
      <c r="B22" s="51" t="s">
        <v>48</v>
      </c>
      <c r="C22" s="53" t="s">
        <v>2545</v>
      </c>
      <c r="D22" s="51" t="s">
        <v>2457</v>
      </c>
      <c r="E22" s="51" t="s">
        <v>2265</v>
      </c>
      <c r="F22" s="51" t="s">
        <v>2458</v>
      </c>
      <c r="G22" s="53" t="s">
        <v>2459</v>
      </c>
      <c r="H22" s="53" t="s">
        <v>545</v>
      </c>
      <c r="I22" s="104">
        <v>60</v>
      </c>
      <c r="J22" s="104">
        <v>60</v>
      </c>
      <c r="K22" s="102"/>
      <c r="L22" s="105"/>
      <c r="M22" s="111"/>
      <c r="N22" s="53" t="s">
        <v>2460</v>
      </c>
      <c r="O22" s="51">
        <v>786</v>
      </c>
      <c r="P22" s="51"/>
      <c r="Q22" s="53" t="s">
        <v>2268</v>
      </c>
      <c r="R22" s="53"/>
    </row>
    <row r="23" s="7" customFormat="1" ht="52.5" customHeight="1" spans="1:18">
      <c r="A23" s="56">
        <v>2</v>
      </c>
      <c r="B23" s="51" t="s">
        <v>48</v>
      </c>
      <c r="C23" s="51" t="s">
        <v>2546</v>
      </c>
      <c r="D23" s="51" t="s">
        <v>2462</v>
      </c>
      <c r="E23" s="51" t="s">
        <v>2271</v>
      </c>
      <c r="F23" s="51" t="s">
        <v>2463</v>
      </c>
      <c r="G23" s="51" t="s">
        <v>2547</v>
      </c>
      <c r="H23" s="53" t="s">
        <v>545</v>
      </c>
      <c r="I23" s="104">
        <v>68</v>
      </c>
      <c r="J23" s="104">
        <v>68</v>
      </c>
      <c r="K23" s="102"/>
      <c r="L23" s="105"/>
      <c r="M23" s="111"/>
      <c r="N23" s="53" t="s">
        <v>2460</v>
      </c>
      <c r="O23" s="109">
        <v>385</v>
      </c>
      <c r="P23" s="109"/>
      <c r="Q23" s="53" t="s">
        <v>2268</v>
      </c>
      <c r="R23" s="144"/>
    </row>
    <row r="24" s="8" customFormat="1" ht="33" customHeight="1" spans="1:18">
      <c r="A24" s="37"/>
      <c r="B24" s="57"/>
      <c r="C24" s="57" t="s">
        <v>65</v>
      </c>
      <c r="D24" s="57"/>
      <c r="E24" s="57"/>
      <c r="F24" s="57"/>
      <c r="G24" s="57"/>
      <c r="H24" s="57"/>
      <c r="I24" s="112"/>
      <c r="J24" s="112"/>
      <c r="K24" s="99"/>
      <c r="L24" s="113"/>
      <c r="M24" s="112"/>
      <c r="N24" s="114"/>
      <c r="O24" s="115"/>
      <c r="P24" s="115"/>
      <c r="Q24" s="145"/>
      <c r="R24" s="39"/>
    </row>
    <row r="25" s="9" customFormat="1" ht="45" customHeight="1" spans="1:18">
      <c r="A25" s="58">
        <v>1</v>
      </c>
      <c r="B25" s="58" t="s">
        <v>65</v>
      </c>
      <c r="C25" s="59" t="s">
        <v>2548</v>
      </c>
      <c r="D25" s="60"/>
      <c r="E25" s="60" t="s">
        <v>1230</v>
      </c>
      <c r="F25" s="60" t="s">
        <v>2549</v>
      </c>
      <c r="G25" s="61" t="s">
        <v>2550</v>
      </c>
      <c r="H25" s="62" t="s">
        <v>545</v>
      </c>
      <c r="I25" s="62">
        <v>47.12</v>
      </c>
      <c r="J25" s="62">
        <f t="shared" ref="J25:J27" si="4">SUM(I25)</f>
        <v>47.12</v>
      </c>
      <c r="K25" s="116"/>
      <c r="L25" s="116"/>
      <c r="M25" s="62">
        <v>0.47</v>
      </c>
      <c r="N25" s="117" t="s">
        <v>2307</v>
      </c>
      <c r="O25" s="62">
        <v>132</v>
      </c>
      <c r="P25" s="60"/>
      <c r="Q25" s="146" t="s">
        <v>2551</v>
      </c>
      <c r="R25" s="146" t="s">
        <v>2552</v>
      </c>
    </row>
    <row r="26" s="9" customFormat="1" ht="74" customHeight="1" spans="1:18">
      <c r="A26" s="58">
        <v>2</v>
      </c>
      <c r="B26" s="58" t="s">
        <v>65</v>
      </c>
      <c r="C26" s="59" t="s">
        <v>2553</v>
      </c>
      <c r="D26" s="59" t="s">
        <v>2554</v>
      </c>
      <c r="E26" s="60" t="s">
        <v>1187</v>
      </c>
      <c r="F26" s="60" t="s">
        <v>1220</v>
      </c>
      <c r="G26" s="61" t="s">
        <v>2555</v>
      </c>
      <c r="H26" s="62" t="s">
        <v>696</v>
      </c>
      <c r="I26" s="62">
        <v>117</v>
      </c>
      <c r="J26" s="62">
        <f t="shared" si="4"/>
        <v>117</v>
      </c>
      <c r="K26" s="116"/>
      <c r="L26" s="116"/>
      <c r="M26" s="58">
        <v>1.22</v>
      </c>
      <c r="N26" s="117" t="s">
        <v>2556</v>
      </c>
      <c r="O26" s="62">
        <v>615</v>
      </c>
      <c r="P26" s="62">
        <v>245</v>
      </c>
      <c r="Q26" s="146" t="s">
        <v>2551</v>
      </c>
      <c r="R26" s="146" t="s">
        <v>2552</v>
      </c>
    </row>
    <row r="27" s="9" customFormat="1" ht="54" customHeight="1" spans="1:18">
      <c r="A27" s="62">
        <v>3</v>
      </c>
      <c r="B27" s="58" t="s">
        <v>65</v>
      </c>
      <c r="C27" s="59" t="s">
        <v>2557</v>
      </c>
      <c r="D27" s="59" t="s">
        <v>2558</v>
      </c>
      <c r="E27" s="60" t="s">
        <v>1241</v>
      </c>
      <c r="F27" s="60" t="s">
        <v>2559</v>
      </c>
      <c r="G27" s="61" t="s">
        <v>2560</v>
      </c>
      <c r="H27" s="62" t="s">
        <v>545</v>
      </c>
      <c r="I27" s="62">
        <v>43.85</v>
      </c>
      <c r="J27" s="62">
        <f t="shared" si="4"/>
        <v>43.85</v>
      </c>
      <c r="K27" s="118"/>
      <c r="L27" s="118"/>
      <c r="M27" s="58">
        <v>0.74</v>
      </c>
      <c r="N27" s="117" t="s">
        <v>2307</v>
      </c>
      <c r="O27" s="62">
        <v>3302</v>
      </c>
      <c r="P27" s="62">
        <v>250</v>
      </c>
      <c r="Q27" s="146" t="s">
        <v>2551</v>
      </c>
      <c r="R27" s="62" t="s">
        <v>2552</v>
      </c>
    </row>
    <row r="28" s="10" customFormat="1" ht="35" customHeight="1" spans="1:18">
      <c r="A28" s="63"/>
      <c r="B28" s="64" t="s">
        <v>73</v>
      </c>
      <c r="C28" s="65"/>
      <c r="D28" s="65"/>
      <c r="E28" s="66"/>
      <c r="F28" s="66"/>
      <c r="G28" s="67"/>
      <c r="H28" s="63"/>
      <c r="I28" s="63"/>
      <c r="J28" s="63"/>
      <c r="K28" s="119"/>
      <c r="L28" s="119"/>
      <c r="M28" s="64"/>
      <c r="N28" s="120"/>
      <c r="O28" s="63"/>
      <c r="P28" s="63"/>
      <c r="Q28" s="147"/>
      <c r="R28" s="63"/>
    </row>
    <row r="29" s="2" customFormat="1" ht="33" customHeight="1" spans="1:18">
      <c r="A29" s="36" t="s">
        <v>2512</v>
      </c>
      <c r="B29" s="36"/>
      <c r="C29" s="49" t="s">
        <v>2189</v>
      </c>
      <c r="D29" s="49"/>
      <c r="E29" s="49"/>
      <c r="F29" s="49"/>
      <c r="G29" s="49"/>
      <c r="H29" s="35"/>
      <c r="I29" s="96"/>
      <c r="J29" s="97"/>
      <c r="K29" s="97"/>
      <c r="L29" s="97"/>
      <c r="M29" s="97"/>
      <c r="N29" s="121"/>
      <c r="O29" s="35"/>
      <c r="P29" s="35"/>
      <c r="Q29" s="142"/>
      <c r="R29" s="142"/>
    </row>
    <row r="30" s="11" customFormat="1" ht="66" customHeight="1" spans="1:18">
      <c r="A30" s="68">
        <v>1</v>
      </c>
      <c r="B30" s="69"/>
      <c r="C30" s="43" t="s">
        <v>2561</v>
      </c>
      <c r="D30" s="43"/>
      <c r="E30" s="43" t="s">
        <v>647</v>
      </c>
      <c r="F30" s="43" t="s">
        <v>2312</v>
      </c>
      <c r="G30" s="43" t="s">
        <v>2313</v>
      </c>
      <c r="H30" s="45" t="s">
        <v>958</v>
      </c>
      <c r="I30" s="45">
        <v>168</v>
      </c>
      <c r="J30" s="45">
        <v>168</v>
      </c>
      <c r="K30" s="101"/>
      <c r="L30" s="101"/>
      <c r="M30" s="122">
        <v>2.8</v>
      </c>
      <c r="N30" s="123" t="s">
        <v>2562</v>
      </c>
      <c r="O30" s="43">
        <v>210</v>
      </c>
      <c r="P30" s="40"/>
      <c r="Q30" s="45" t="s">
        <v>325</v>
      </c>
      <c r="R30" s="148" t="s">
        <v>2552</v>
      </c>
    </row>
    <row r="31" s="12" customFormat="1" ht="24" customHeight="1" spans="1:18">
      <c r="A31" s="70"/>
      <c r="B31" s="48" t="s">
        <v>77</v>
      </c>
      <c r="C31" s="48"/>
      <c r="D31" s="48"/>
      <c r="E31" s="48"/>
      <c r="F31" s="48"/>
      <c r="G31" s="48"/>
      <c r="H31" s="48"/>
      <c r="I31" s="70">
        <f t="shared" ref="I31:K31" si="5">SUM(I32:I38)</f>
        <v>943</v>
      </c>
      <c r="J31" s="70">
        <f t="shared" si="5"/>
        <v>848.7</v>
      </c>
      <c r="K31" s="70">
        <f t="shared" si="5"/>
        <v>94.3</v>
      </c>
      <c r="L31" s="70"/>
      <c r="M31" s="48">
        <f>SUM(M32:M38)</f>
        <v>14.3</v>
      </c>
      <c r="N31" s="124"/>
      <c r="O31" s="70"/>
      <c r="P31" s="125"/>
      <c r="Q31" s="48"/>
      <c r="R31" s="48"/>
    </row>
    <row r="32" s="13" customFormat="1" ht="60" customHeight="1" spans="1:18">
      <c r="A32" s="71">
        <v>1</v>
      </c>
      <c r="B32" s="71"/>
      <c r="C32" s="72" t="s">
        <v>2563</v>
      </c>
      <c r="D32" s="71" t="s">
        <v>2564</v>
      </c>
      <c r="E32" s="73" t="s">
        <v>894</v>
      </c>
      <c r="F32" s="71" t="s">
        <v>2565</v>
      </c>
      <c r="G32" s="71" t="s">
        <v>2566</v>
      </c>
      <c r="H32" s="71" t="s">
        <v>2199</v>
      </c>
      <c r="I32" s="74">
        <v>110</v>
      </c>
      <c r="J32" s="74">
        <v>99</v>
      </c>
      <c r="K32" s="74">
        <v>11</v>
      </c>
      <c r="L32" s="74"/>
      <c r="M32" s="71">
        <v>1.7</v>
      </c>
      <c r="N32" s="126" t="s">
        <v>2359</v>
      </c>
      <c r="O32" s="74">
        <v>2250</v>
      </c>
      <c r="P32" s="72" t="s">
        <v>82</v>
      </c>
      <c r="Q32" s="71"/>
      <c r="R32" s="71"/>
    </row>
    <row r="33" s="13" customFormat="1" ht="60" customHeight="1" spans="1:18">
      <c r="A33" s="71">
        <v>2</v>
      </c>
      <c r="B33" s="71"/>
      <c r="C33" s="72" t="s">
        <v>2567</v>
      </c>
      <c r="D33" s="71" t="s">
        <v>2568</v>
      </c>
      <c r="E33" s="73" t="s">
        <v>894</v>
      </c>
      <c r="F33" s="71" t="s">
        <v>2569</v>
      </c>
      <c r="G33" s="71" t="s">
        <v>2570</v>
      </c>
      <c r="H33" s="71" t="s">
        <v>2199</v>
      </c>
      <c r="I33" s="74">
        <v>110</v>
      </c>
      <c r="J33" s="74">
        <v>99</v>
      </c>
      <c r="K33" s="74">
        <v>11</v>
      </c>
      <c r="L33" s="74"/>
      <c r="M33" s="71">
        <v>1.7</v>
      </c>
      <c r="N33" s="126" t="s">
        <v>2359</v>
      </c>
      <c r="O33" s="74">
        <v>455</v>
      </c>
      <c r="P33" s="72" t="s">
        <v>82</v>
      </c>
      <c r="Q33" s="71"/>
      <c r="R33" s="71"/>
    </row>
    <row r="34" s="13" customFormat="1" ht="56" customHeight="1" spans="1:18">
      <c r="A34" s="71">
        <v>3</v>
      </c>
      <c r="B34" s="71"/>
      <c r="C34" s="72" t="s">
        <v>2571</v>
      </c>
      <c r="D34" s="71" t="s">
        <v>2572</v>
      </c>
      <c r="E34" s="73" t="s">
        <v>894</v>
      </c>
      <c r="F34" s="71" t="s">
        <v>2573</v>
      </c>
      <c r="G34" s="71" t="s">
        <v>2574</v>
      </c>
      <c r="H34" s="71" t="s">
        <v>2199</v>
      </c>
      <c r="I34" s="74">
        <v>105</v>
      </c>
      <c r="J34" s="74">
        <v>94.5</v>
      </c>
      <c r="K34" s="74">
        <v>10.5</v>
      </c>
      <c r="L34" s="74"/>
      <c r="M34" s="71">
        <v>1.6</v>
      </c>
      <c r="N34" s="126" t="s">
        <v>2367</v>
      </c>
      <c r="O34" s="74">
        <v>526</v>
      </c>
      <c r="P34" s="72" t="s">
        <v>82</v>
      </c>
      <c r="Q34" s="71"/>
      <c r="R34" s="71"/>
    </row>
    <row r="35" s="13" customFormat="1" ht="63" customHeight="1" spans="1:18">
      <c r="A35" s="71">
        <v>4</v>
      </c>
      <c r="B35" s="71"/>
      <c r="C35" s="72" t="s">
        <v>2575</v>
      </c>
      <c r="D35" s="71" t="s">
        <v>2576</v>
      </c>
      <c r="E35" s="74" t="s">
        <v>690</v>
      </c>
      <c r="F35" s="71" t="s">
        <v>2577</v>
      </c>
      <c r="G35" s="71" t="s">
        <v>2578</v>
      </c>
      <c r="H35" s="74" t="s">
        <v>2199</v>
      </c>
      <c r="I35" s="74">
        <v>220</v>
      </c>
      <c r="J35" s="74">
        <v>198</v>
      </c>
      <c r="K35" s="74">
        <v>22</v>
      </c>
      <c r="L35" s="127"/>
      <c r="M35" s="71">
        <v>3.4</v>
      </c>
      <c r="N35" s="126" t="s">
        <v>2373</v>
      </c>
      <c r="O35" s="74">
        <v>3521</v>
      </c>
      <c r="P35" s="72" t="s">
        <v>82</v>
      </c>
      <c r="Q35" s="149"/>
      <c r="R35" s="150"/>
    </row>
    <row r="36" s="13" customFormat="1" ht="57" customHeight="1" spans="1:18">
      <c r="A36" s="71">
        <v>5</v>
      </c>
      <c r="B36" s="71"/>
      <c r="C36" s="72" t="s">
        <v>2579</v>
      </c>
      <c r="D36" s="71" t="s">
        <v>2580</v>
      </c>
      <c r="E36" s="74" t="s">
        <v>690</v>
      </c>
      <c r="F36" s="71" t="s">
        <v>2581</v>
      </c>
      <c r="G36" s="71" t="s">
        <v>2582</v>
      </c>
      <c r="H36" s="74" t="s">
        <v>2199</v>
      </c>
      <c r="I36" s="74">
        <v>155</v>
      </c>
      <c r="J36" s="74">
        <v>139.5</v>
      </c>
      <c r="K36" s="74">
        <v>15.5</v>
      </c>
      <c r="L36" s="127"/>
      <c r="M36" s="71">
        <v>2.4</v>
      </c>
      <c r="N36" s="126" t="s">
        <v>2378</v>
      </c>
      <c r="O36" s="74">
        <v>5637</v>
      </c>
      <c r="P36" s="72" t="s">
        <v>82</v>
      </c>
      <c r="Q36" s="149"/>
      <c r="R36" s="72"/>
    </row>
    <row r="37" s="13" customFormat="1" ht="51" customHeight="1" spans="1:18">
      <c r="A37" s="71">
        <v>6</v>
      </c>
      <c r="B37" s="71"/>
      <c r="C37" s="72" t="s">
        <v>2583</v>
      </c>
      <c r="D37" s="71" t="s">
        <v>2584</v>
      </c>
      <c r="E37" s="74" t="s">
        <v>1570</v>
      </c>
      <c r="F37" s="71" t="s">
        <v>2585</v>
      </c>
      <c r="G37" s="71" t="s">
        <v>2586</v>
      </c>
      <c r="H37" s="74" t="s">
        <v>2199</v>
      </c>
      <c r="I37" s="74">
        <v>150</v>
      </c>
      <c r="J37" s="74">
        <v>135</v>
      </c>
      <c r="K37" s="74">
        <v>15</v>
      </c>
      <c r="L37" s="74"/>
      <c r="M37" s="71">
        <v>2.1</v>
      </c>
      <c r="N37" s="126" t="s">
        <v>2383</v>
      </c>
      <c r="O37" s="74">
        <v>1266</v>
      </c>
      <c r="P37" s="72" t="s">
        <v>82</v>
      </c>
      <c r="Q37" s="74"/>
      <c r="R37" s="71"/>
    </row>
    <row r="38" s="13" customFormat="1" ht="57" customHeight="1" spans="1:18">
      <c r="A38" s="71">
        <v>7</v>
      </c>
      <c r="B38" s="71"/>
      <c r="C38" s="72" t="s">
        <v>2587</v>
      </c>
      <c r="D38" s="71" t="s">
        <v>2588</v>
      </c>
      <c r="E38" s="74" t="s">
        <v>1570</v>
      </c>
      <c r="F38" s="71" t="s">
        <v>2589</v>
      </c>
      <c r="G38" s="71" t="s">
        <v>2590</v>
      </c>
      <c r="H38" s="74" t="s">
        <v>2199</v>
      </c>
      <c r="I38" s="74">
        <v>93</v>
      </c>
      <c r="J38" s="74">
        <v>83.7</v>
      </c>
      <c r="K38" s="74">
        <v>9.3</v>
      </c>
      <c r="L38" s="127"/>
      <c r="M38" s="71">
        <v>1.4</v>
      </c>
      <c r="N38" s="126" t="s">
        <v>2388</v>
      </c>
      <c r="O38" s="74">
        <v>356</v>
      </c>
      <c r="P38" s="72" t="s">
        <v>82</v>
      </c>
      <c r="Q38" s="149"/>
      <c r="R38" s="151"/>
    </row>
    <row r="39" s="14" customFormat="1" ht="19" customHeight="1" spans="1:18">
      <c r="A39" s="75" t="s">
        <v>16</v>
      </c>
      <c r="B39" s="46" t="s">
        <v>708</v>
      </c>
      <c r="C39" s="47"/>
      <c r="D39" s="47"/>
      <c r="E39" s="47"/>
      <c r="F39" s="47"/>
      <c r="G39" s="47"/>
      <c r="H39" s="48"/>
      <c r="I39" s="128">
        <f t="shared" ref="I39:M39" si="6">I40+I57</f>
        <v>959.58</v>
      </c>
      <c r="J39" s="128">
        <f t="shared" si="6"/>
        <v>959.58</v>
      </c>
      <c r="K39" s="128">
        <f t="shared" si="6"/>
        <v>0</v>
      </c>
      <c r="L39" s="128">
        <f t="shared" si="6"/>
        <v>0</v>
      </c>
      <c r="M39" s="128">
        <f t="shared" si="6"/>
        <v>14.59</v>
      </c>
      <c r="N39" s="129"/>
      <c r="O39" s="48"/>
      <c r="P39" s="48"/>
      <c r="Q39" s="48"/>
      <c r="R39" s="48"/>
    </row>
    <row r="40" s="6" customFormat="1" ht="67" customHeight="1" spans="1:18">
      <c r="A40" s="76" t="s">
        <v>2512</v>
      </c>
      <c r="B40" s="77"/>
      <c r="C40" s="78" t="s">
        <v>2189</v>
      </c>
      <c r="D40" s="78"/>
      <c r="E40" s="78"/>
      <c r="F40" s="78"/>
      <c r="G40" s="78"/>
      <c r="H40" s="79"/>
      <c r="I40" s="130">
        <f t="shared" ref="I40:M40" si="7">SUM(I41:I53)</f>
        <v>904.58</v>
      </c>
      <c r="J40" s="130">
        <f t="shared" si="7"/>
        <v>904.58</v>
      </c>
      <c r="K40" s="130">
        <f t="shared" si="7"/>
        <v>0</v>
      </c>
      <c r="L40" s="130">
        <f t="shared" si="7"/>
        <v>0</v>
      </c>
      <c r="M40" s="130">
        <f t="shared" si="7"/>
        <v>14.59</v>
      </c>
      <c r="N40" s="131" t="s">
        <v>2591</v>
      </c>
      <c r="O40" s="79"/>
      <c r="P40" s="79"/>
      <c r="Q40" s="79"/>
      <c r="R40" s="79"/>
    </row>
    <row r="41" s="6" customFormat="1" ht="54" customHeight="1" spans="1:18">
      <c r="A41" s="76">
        <v>2</v>
      </c>
      <c r="B41" s="80" t="s">
        <v>708</v>
      </c>
      <c r="C41" s="76" t="s">
        <v>2592</v>
      </c>
      <c r="D41" s="76" t="s">
        <v>2593</v>
      </c>
      <c r="E41" s="76" t="s">
        <v>2393</v>
      </c>
      <c r="F41" s="76" t="s">
        <v>2410</v>
      </c>
      <c r="G41" s="76" t="s">
        <v>2421</v>
      </c>
      <c r="H41" s="81" t="s">
        <v>2594</v>
      </c>
      <c r="I41" s="132">
        <v>93</v>
      </c>
      <c r="J41" s="132">
        <v>93</v>
      </c>
      <c r="K41" s="132"/>
      <c r="L41" s="132"/>
      <c r="M41" s="133">
        <v>1.5</v>
      </c>
      <c r="N41" s="131" t="s">
        <v>2595</v>
      </c>
      <c r="O41" s="76">
        <v>756</v>
      </c>
      <c r="P41" s="76">
        <v>756</v>
      </c>
      <c r="Q41" s="81" t="s">
        <v>714</v>
      </c>
      <c r="R41" s="81" t="s">
        <v>2596</v>
      </c>
    </row>
    <row r="42" s="6" customFormat="1" ht="54" customHeight="1" spans="1:18">
      <c r="A42" s="76">
        <v>3</v>
      </c>
      <c r="B42" s="80" t="s">
        <v>708</v>
      </c>
      <c r="C42" s="76" t="s">
        <v>2597</v>
      </c>
      <c r="D42" s="76" t="s">
        <v>2593</v>
      </c>
      <c r="E42" s="76" t="s">
        <v>2393</v>
      </c>
      <c r="F42" s="76" t="s">
        <v>2410</v>
      </c>
      <c r="G42" s="76" t="s">
        <v>2421</v>
      </c>
      <c r="H42" s="81" t="s">
        <v>2594</v>
      </c>
      <c r="I42" s="132">
        <v>62</v>
      </c>
      <c r="J42" s="132">
        <v>62</v>
      </c>
      <c r="K42" s="132"/>
      <c r="L42" s="132"/>
      <c r="M42" s="133">
        <v>1</v>
      </c>
      <c r="N42" s="131" t="s">
        <v>2424</v>
      </c>
      <c r="O42" s="76">
        <v>620</v>
      </c>
      <c r="P42" s="76">
        <v>620</v>
      </c>
      <c r="Q42" s="81" t="s">
        <v>714</v>
      </c>
      <c r="R42" s="81" t="s">
        <v>2596</v>
      </c>
    </row>
    <row r="43" s="6" customFormat="1" ht="54" customHeight="1" spans="1:18">
      <c r="A43" s="76">
        <v>4</v>
      </c>
      <c r="B43" s="80" t="s">
        <v>708</v>
      </c>
      <c r="C43" s="76" t="s">
        <v>2598</v>
      </c>
      <c r="D43" s="76" t="s">
        <v>2593</v>
      </c>
      <c r="E43" s="76" t="s">
        <v>2393</v>
      </c>
      <c r="F43" s="76" t="s">
        <v>2410</v>
      </c>
      <c r="G43" s="76" t="s">
        <v>2421</v>
      </c>
      <c r="H43" s="81" t="s">
        <v>2594</v>
      </c>
      <c r="I43" s="132">
        <v>62</v>
      </c>
      <c r="J43" s="132">
        <v>62</v>
      </c>
      <c r="K43" s="132"/>
      <c r="L43" s="132"/>
      <c r="M43" s="133">
        <v>1</v>
      </c>
      <c r="N43" s="131" t="s">
        <v>2424</v>
      </c>
      <c r="O43" s="76">
        <v>630</v>
      </c>
      <c r="P43" s="76">
        <v>630</v>
      </c>
      <c r="Q43" s="81" t="s">
        <v>714</v>
      </c>
      <c r="R43" s="81" t="s">
        <v>2596</v>
      </c>
    </row>
    <row r="44" s="6" customFormat="1" ht="54" customHeight="1" spans="1:18">
      <c r="A44" s="82">
        <v>5</v>
      </c>
      <c r="B44" s="80" t="s">
        <v>708</v>
      </c>
      <c r="C44" s="82" t="s">
        <v>2599</v>
      </c>
      <c r="D44" s="82" t="s">
        <v>2600</v>
      </c>
      <c r="E44" s="82" t="s">
        <v>2393</v>
      </c>
      <c r="F44" s="82" t="s">
        <v>2410</v>
      </c>
      <c r="G44" s="82" t="s">
        <v>2411</v>
      </c>
      <c r="H44" s="83" t="s">
        <v>2594</v>
      </c>
      <c r="I44" s="134">
        <v>24.18</v>
      </c>
      <c r="J44" s="134">
        <v>24.18</v>
      </c>
      <c r="K44" s="134"/>
      <c r="L44" s="134"/>
      <c r="M44" s="135">
        <v>0.39</v>
      </c>
      <c r="N44" s="136" t="s">
        <v>2601</v>
      </c>
      <c r="O44" s="82">
        <v>609</v>
      </c>
      <c r="P44" s="82">
        <v>609</v>
      </c>
      <c r="Q44" s="83" t="s">
        <v>714</v>
      </c>
      <c r="R44" s="81" t="s">
        <v>2596</v>
      </c>
    </row>
    <row r="45" s="6" customFormat="1" ht="54" customHeight="1" spans="1:18">
      <c r="A45" s="82">
        <v>6</v>
      </c>
      <c r="B45" s="80" t="s">
        <v>708</v>
      </c>
      <c r="C45" s="82" t="s">
        <v>2602</v>
      </c>
      <c r="D45" s="82" t="s">
        <v>2600</v>
      </c>
      <c r="E45" s="82" t="s">
        <v>2393</v>
      </c>
      <c r="F45" s="82" t="s">
        <v>2410</v>
      </c>
      <c r="G45" s="82" t="s">
        <v>2411</v>
      </c>
      <c r="H45" s="83" t="s">
        <v>2594</v>
      </c>
      <c r="I45" s="134">
        <v>108.5</v>
      </c>
      <c r="J45" s="134">
        <v>108.5</v>
      </c>
      <c r="K45" s="134"/>
      <c r="L45" s="134"/>
      <c r="M45" s="135">
        <v>1.75</v>
      </c>
      <c r="N45" s="136" t="s">
        <v>2412</v>
      </c>
      <c r="O45" s="82">
        <v>126</v>
      </c>
      <c r="P45" s="82">
        <v>126</v>
      </c>
      <c r="Q45" s="83" t="s">
        <v>714</v>
      </c>
      <c r="R45" s="79" t="s">
        <v>2596</v>
      </c>
    </row>
    <row r="46" s="6" customFormat="1" ht="54" customHeight="1" spans="1:18">
      <c r="A46" s="82">
        <v>7</v>
      </c>
      <c r="B46" s="80" t="s">
        <v>708</v>
      </c>
      <c r="C46" s="84" t="s">
        <v>2603</v>
      </c>
      <c r="D46" s="84" t="s">
        <v>2604</v>
      </c>
      <c r="E46" s="84" t="s">
        <v>2393</v>
      </c>
      <c r="F46" s="84" t="s">
        <v>2394</v>
      </c>
      <c r="G46" s="84" t="s">
        <v>2395</v>
      </c>
      <c r="H46" s="83" t="s">
        <v>2594</v>
      </c>
      <c r="I46" s="135">
        <v>37.82</v>
      </c>
      <c r="J46" s="135">
        <v>37.82</v>
      </c>
      <c r="K46" s="135"/>
      <c r="L46" s="135"/>
      <c r="M46" s="135">
        <v>0.61</v>
      </c>
      <c r="N46" s="136" t="s">
        <v>2396</v>
      </c>
      <c r="O46" s="83">
        <v>1320</v>
      </c>
      <c r="P46" s="83">
        <v>1320</v>
      </c>
      <c r="Q46" s="83" t="s">
        <v>714</v>
      </c>
      <c r="R46" s="81" t="s">
        <v>2596</v>
      </c>
    </row>
    <row r="47" s="15" customFormat="1" ht="54" customHeight="1" spans="1:18">
      <c r="A47" s="82">
        <v>8</v>
      </c>
      <c r="B47" s="80" t="s">
        <v>708</v>
      </c>
      <c r="C47" s="84" t="s">
        <v>2605</v>
      </c>
      <c r="D47" s="82" t="s">
        <v>2604</v>
      </c>
      <c r="E47" s="82" t="s">
        <v>2393</v>
      </c>
      <c r="F47" s="82" t="s">
        <v>2394</v>
      </c>
      <c r="G47" s="82" t="s">
        <v>2606</v>
      </c>
      <c r="H47" s="83" t="s">
        <v>2594</v>
      </c>
      <c r="I47" s="134">
        <v>75.33</v>
      </c>
      <c r="J47" s="134">
        <v>75.33</v>
      </c>
      <c r="K47" s="134"/>
      <c r="L47" s="134"/>
      <c r="M47" s="137">
        <v>1.215</v>
      </c>
      <c r="N47" s="136" t="s">
        <v>2607</v>
      </c>
      <c r="O47" s="82">
        <v>1244</v>
      </c>
      <c r="P47" s="82">
        <v>1244</v>
      </c>
      <c r="Q47" s="83" t="s">
        <v>714</v>
      </c>
      <c r="R47" s="81" t="s">
        <v>2596</v>
      </c>
    </row>
    <row r="48" s="6" customFormat="1" ht="54" customHeight="1" spans="1:18">
      <c r="A48" s="82">
        <v>9</v>
      </c>
      <c r="B48" s="80" t="s">
        <v>708</v>
      </c>
      <c r="C48" s="84" t="s">
        <v>2608</v>
      </c>
      <c r="D48" s="82" t="s">
        <v>2604</v>
      </c>
      <c r="E48" s="82" t="s">
        <v>2393</v>
      </c>
      <c r="F48" s="82" t="s">
        <v>2394</v>
      </c>
      <c r="G48" s="82" t="s">
        <v>2395</v>
      </c>
      <c r="H48" s="83" t="s">
        <v>2594</v>
      </c>
      <c r="I48" s="134">
        <v>96.1</v>
      </c>
      <c r="J48" s="134">
        <v>96.1</v>
      </c>
      <c r="K48" s="134"/>
      <c r="L48" s="134"/>
      <c r="M48" s="135">
        <v>1.55</v>
      </c>
      <c r="N48" s="136" t="s">
        <v>2402</v>
      </c>
      <c r="O48" s="82">
        <v>1320</v>
      </c>
      <c r="P48" s="82">
        <v>1320</v>
      </c>
      <c r="Q48" s="83" t="s">
        <v>714</v>
      </c>
      <c r="R48" s="81" t="s">
        <v>2596</v>
      </c>
    </row>
    <row r="49" s="16" customFormat="1" ht="54" customHeight="1" spans="1:18">
      <c r="A49" s="82">
        <v>10</v>
      </c>
      <c r="B49" s="80" t="s">
        <v>708</v>
      </c>
      <c r="C49" s="82" t="s">
        <v>2609</v>
      </c>
      <c r="D49" s="82" t="s">
        <v>2600</v>
      </c>
      <c r="E49" s="82" t="s">
        <v>2393</v>
      </c>
      <c r="F49" s="82" t="s">
        <v>2399</v>
      </c>
      <c r="G49" s="82" t="s">
        <v>2399</v>
      </c>
      <c r="H49" s="83" t="s">
        <v>2594</v>
      </c>
      <c r="I49" s="134">
        <v>83.08</v>
      </c>
      <c r="J49" s="134">
        <v>83.08</v>
      </c>
      <c r="K49" s="134"/>
      <c r="L49" s="134"/>
      <c r="M49" s="135">
        <v>1.34</v>
      </c>
      <c r="N49" s="136" t="s">
        <v>2400</v>
      </c>
      <c r="O49" s="82">
        <v>550</v>
      </c>
      <c r="P49" s="82">
        <v>550</v>
      </c>
      <c r="Q49" s="83" t="s">
        <v>714</v>
      </c>
      <c r="R49" s="81"/>
    </row>
    <row r="50" s="17" customFormat="1" ht="54" customHeight="1" spans="1:18">
      <c r="A50" s="82">
        <v>11</v>
      </c>
      <c r="B50" s="80" t="s">
        <v>708</v>
      </c>
      <c r="C50" s="82" t="s">
        <v>2610</v>
      </c>
      <c r="D50" s="82" t="s">
        <v>2600</v>
      </c>
      <c r="E50" s="82" t="s">
        <v>2393</v>
      </c>
      <c r="F50" s="82" t="s">
        <v>2399</v>
      </c>
      <c r="G50" s="82" t="s">
        <v>2399</v>
      </c>
      <c r="H50" s="83" t="s">
        <v>545</v>
      </c>
      <c r="I50" s="134">
        <v>0</v>
      </c>
      <c r="J50" s="134">
        <v>0</v>
      </c>
      <c r="K50" s="134"/>
      <c r="L50" s="134"/>
      <c r="M50" s="138"/>
      <c r="N50" s="136" t="s">
        <v>2611</v>
      </c>
      <c r="O50" s="82">
        <v>1423</v>
      </c>
      <c r="P50" s="82">
        <v>1423</v>
      </c>
      <c r="Q50" s="83" t="s">
        <v>714</v>
      </c>
      <c r="R50" s="81"/>
    </row>
    <row r="51" s="17" customFormat="1" ht="54" customHeight="1" spans="1:18">
      <c r="A51" s="82">
        <v>12</v>
      </c>
      <c r="B51" s="80" t="s">
        <v>708</v>
      </c>
      <c r="C51" s="82" t="s">
        <v>2612</v>
      </c>
      <c r="D51" s="82" t="s">
        <v>2613</v>
      </c>
      <c r="E51" s="82" t="s">
        <v>2405</v>
      </c>
      <c r="F51" s="82" t="s">
        <v>2406</v>
      </c>
      <c r="G51" s="82" t="s">
        <v>2407</v>
      </c>
      <c r="H51" s="83" t="s">
        <v>2594</v>
      </c>
      <c r="I51" s="134">
        <v>44.95</v>
      </c>
      <c r="J51" s="134">
        <v>44.95</v>
      </c>
      <c r="K51" s="134"/>
      <c r="L51" s="134"/>
      <c r="M51" s="137">
        <v>0.725</v>
      </c>
      <c r="N51" s="136" t="s">
        <v>2614</v>
      </c>
      <c r="O51" s="82">
        <v>1023</v>
      </c>
      <c r="P51" s="82">
        <v>1023</v>
      </c>
      <c r="Q51" s="83" t="s">
        <v>714</v>
      </c>
      <c r="R51" s="79"/>
    </row>
    <row r="52" s="17" customFormat="1" ht="54" customHeight="1" spans="1:18">
      <c r="A52" s="82">
        <v>13</v>
      </c>
      <c r="B52" s="80" t="s">
        <v>708</v>
      </c>
      <c r="C52" s="82" t="s">
        <v>2615</v>
      </c>
      <c r="D52" s="82" t="s">
        <v>2613</v>
      </c>
      <c r="E52" s="82" t="s">
        <v>2405</v>
      </c>
      <c r="F52" s="82" t="s">
        <v>2406</v>
      </c>
      <c r="G52" s="82" t="s">
        <v>2407</v>
      </c>
      <c r="H52" s="83" t="s">
        <v>2594</v>
      </c>
      <c r="I52" s="134">
        <v>115.63</v>
      </c>
      <c r="J52" s="134">
        <v>115.63</v>
      </c>
      <c r="K52" s="134"/>
      <c r="L52" s="134"/>
      <c r="M52" s="137">
        <v>1.865</v>
      </c>
      <c r="N52" s="136" t="s">
        <v>2616</v>
      </c>
      <c r="O52" s="82">
        <v>1023</v>
      </c>
      <c r="P52" s="82">
        <v>1023</v>
      </c>
      <c r="Q52" s="83" t="s">
        <v>714</v>
      </c>
      <c r="R52" s="79"/>
    </row>
    <row r="53" s="17" customFormat="1" ht="54" customHeight="1" spans="1:18">
      <c r="A53" s="82">
        <v>14</v>
      </c>
      <c r="B53" s="80" t="s">
        <v>708</v>
      </c>
      <c r="C53" s="82" t="s">
        <v>2617</v>
      </c>
      <c r="D53" s="82" t="s">
        <v>2618</v>
      </c>
      <c r="E53" s="82" t="s">
        <v>2415</v>
      </c>
      <c r="F53" s="82" t="s">
        <v>2416</v>
      </c>
      <c r="G53" s="82" t="s">
        <v>2417</v>
      </c>
      <c r="H53" s="83" t="s">
        <v>2594</v>
      </c>
      <c r="I53" s="134">
        <v>101.99</v>
      </c>
      <c r="J53" s="134">
        <v>101.99</v>
      </c>
      <c r="K53" s="134"/>
      <c r="L53" s="134"/>
      <c r="M53" s="137">
        <v>1.645</v>
      </c>
      <c r="N53" s="136" t="s">
        <v>2619</v>
      </c>
      <c r="O53" s="82">
        <v>560</v>
      </c>
      <c r="P53" s="82">
        <v>560</v>
      </c>
      <c r="Q53" s="83" t="s">
        <v>714</v>
      </c>
      <c r="R53" s="81"/>
    </row>
    <row r="54" s="17" customFormat="1" ht="12" spans="1:18">
      <c r="A54" s="35"/>
      <c r="B54" s="85"/>
      <c r="C54" s="86"/>
      <c r="D54" s="87"/>
      <c r="E54" s="87"/>
      <c r="F54" s="87"/>
      <c r="G54" s="87"/>
      <c r="H54" s="71"/>
      <c r="I54" s="107"/>
      <c r="J54" s="107"/>
      <c r="K54" s="87"/>
      <c r="L54" s="107"/>
      <c r="M54" s="107"/>
      <c r="N54" s="126"/>
      <c r="O54" s="87"/>
      <c r="P54" s="87"/>
      <c r="Q54" s="71"/>
      <c r="R54" s="35"/>
    </row>
    <row r="55" s="17" customFormat="1" ht="19" customHeight="1" spans="1:18">
      <c r="A55" s="35" t="s">
        <v>2523</v>
      </c>
      <c r="B55" s="85"/>
      <c r="C55" s="35" t="s">
        <v>2620</v>
      </c>
      <c r="D55" s="87"/>
      <c r="E55" s="87"/>
      <c r="F55" s="87"/>
      <c r="G55" s="87"/>
      <c r="H55" s="71"/>
      <c r="I55" s="107"/>
      <c r="J55" s="107"/>
      <c r="K55" s="96"/>
      <c r="L55" s="107"/>
      <c r="M55" s="107"/>
      <c r="N55" s="126"/>
      <c r="O55" s="87"/>
      <c r="P55" s="87"/>
      <c r="Q55" s="71"/>
      <c r="R55" s="35"/>
    </row>
    <row r="56" s="17" customFormat="1" ht="20" customHeight="1" spans="1:18">
      <c r="A56" s="35"/>
      <c r="B56" s="85"/>
      <c r="C56" s="87" t="s">
        <v>2621</v>
      </c>
      <c r="D56" s="87"/>
      <c r="E56" s="87"/>
      <c r="F56" s="87"/>
      <c r="G56" s="87"/>
      <c r="H56" s="71"/>
      <c r="I56" s="107"/>
      <c r="J56" s="107"/>
      <c r="K56" s="96"/>
      <c r="L56" s="107"/>
      <c r="M56" s="107"/>
      <c r="N56" s="126"/>
      <c r="O56" s="87"/>
      <c r="P56" s="87"/>
      <c r="Q56" s="71"/>
      <c r="R56" s="35"/>
    </row>
    <row r="57" s="6" customFormat="1" ht="24" customHeight="1" spans="1:18">
      <c r="A57" s="36" t="s">
        <v>2622</v>
      </c>
      <c r="B57" s="36"/>
      <c r="C57" s="35" t="s">
        <v>2435</v>
      </c>
      <c r="D57" s="35"/>
      <c r="E57" s="35"/>
      <c r="F57" s="35"/>
      <c r="G57" s="35"/>
      <c r="H57" s="54"/>
      <c r="I57" s="96">
        <f t="shared" ref="I57:M57" si="8">I58</f>
        <v>55</v>
      </c>
      <c r="J57" s="96">
        <f t="shared" si="8"/>
        <v>55</v>
      </c>
      <c r="K57" s="96">
        <f t="shared" si="8"/>
        <v>0</v>
      </c>
      <c r="L57" s="96">
        <f t="shared" si="8"/>
        <v>0</v>
      </c>
      <c r="M57" s="96">
        <f t="shared" si="8"/>
        <v>0</v>
      </c>
      <c r="N57" s="126"/>
      <c r="O57" s="71">
        <v>125</v>
      </c>
      <c r="P57" s="71">
        <v>125</v>
      </c>
      <c r="Q57" s="72"/>
      <c r="R57" s="35"/>
    </row>
    <row r="58" s="6" customFormat="1" ht="34" customHeight="1" spans="1:18">
      <c r="A58" s="76">
        <v>1</v>
      </c>
      <c r="B58" s="80" t="s">
        <v>708</v>
      </c>
      <c r="C58" s="76" t="s">
        <v>2623</v>
      </c>
      <c r="D58" s="76" t="s">
        <v>2600</v>
      </c>
      <c r="E58" s="76" t="s">
        <v>2393</v>
      </c>
      <c r="F58" s="76" t="s">
        <v>2410</v>
      </c>
      <c r="G58" s="76" t="s">
        <v>2411</v>
      </c>
      <c r="H58" s="81" t="s">
        <v>545</v>
      </c>
      <c r="I58" s="132">
        <v>55</v>
      </c>
      <c r="J58" s="132">
        <v>55</v>
      </c>
      <c r="K58" s="132"/>
      <c r="L58" s="132"/>
      <c r="M58" s="139"/>
      <c r="N58" s="131" t="s">
        <v>2624</v>
      </c>
      <c r="O58" s="76">
        <v>125</v>
      </c>
      <c r="P58" s="76">
        <v>125</v>
      </c>
      <c r="Q58" s="81" t="s">
        <v>714</v>
      </c>
      <c r="R58" s="81" t="s">
        <v>2596</v>
      </c>
    </row>
    <row r="59" s="2" customFormat="1" ht="34.5" customHeight="1" spans="1:18">
      <c r="A59" s="36" t="s">
        <v>16</v>
      </c>
      <c r="B59" s="36" t="s">
        <v>88</v>
      </c>
      <c r="C59" s="49"/>
      <c r="D59" s="49"/>
      <c r="E59" s="49"/>
      <c r="F59" s="49"/>
      <c r="G59" s="49"/>
      <c r="H59" s="35"/>
      <c r="I59" s="96">
        <f t="shared" ref="I59:L59" si="9">SUM(I60,I67)</f>
        <v>517</v>
      </c>
      <c r="J59" s="96">
        <f t="shared" si="9"/>
        <v>361.7</v>
      </c>
      <c r="K59" s="96">
        <f t="shared" si="9"/>
        <v>155.3</v>
      </c>
      <c r="L59" s="96">
        <f t="shared" si="9"/>
        <v>0</v>
      </c>
      <c r="M59" s="96"/>
      <c r="N59" s="121"/>
      <c r="O59" s="35"/>
      <c r="P59" s="35"/>
      <c r="Q59" s="142"/>
      <c r="R59" s="142"/>
    </row>
    <row r="60" s="2" customFormat="1" ht="33" customHeight="1" spans="1:18">
      <c r="A60" s="36" t="s">
        <v>2512</v>
      </c>
      <c r="B60" s="36"/>
      <c r="C60" s="49" t="s">
        <v>2189</v>
      </c>
      <c r="D60" s="49"/>
      <c r="E60" s="49"/>
      <c r="F60" s="49"/>
      <c r="G60" s="49"/>
      <c r="H60" s="35"/>
      <c r="I60" s="96">
        <f t="shared" ref="I60:M60" si="10">SUM(I61:I64)</f>
        <v>422</v>
      </c>
      <c r="J60" s="96">
        <f t="shared" si="10"/>
        <v>295.2</v>
      </c>
      <c r="K60" s="96">
        <f t="shared" si="10"/>
        <v>126.8</v>
      </c>
      <c r="L60" s="96">
        <f t="shared" si="10"/>
        <v>0</v>
      </c>
      <c r="M60" s="96">
        <f t="shared" si="10"/>
        <v>6.473</v>
      </c>
      <c r="N60" s="121"/>
      <c r="O60" s="35"/>
      <c r="P60" s="35"/>
      <c r="Q60" s="142"/>
      <c r="R60" s="142"/>
    </row>
    <row r="61" s="18" customFormat="1" ht="48" spans="1:18">
      <c r="A61" s="88">
        <v>1</v>
      </c>
      <c r="B61" s="89" t="s">
        <v>88</v>
      </c>
      <c r="C61" s="89" t="s">
        <v>2625</v>
      </c>
      <c r="D61" s="90" t="s">
        <v>2626</v>
      </c>
      <c r="E61" s="90" t="s">
        <v>2627</v>
      </c>
      <c r="F61" s="90" t="s">
        <v>2628</v>
      </c>
      <c r="G61" s="90"/>
      <c r="H61" s="90" t="s">
        <v>2629</v>
      </c>
      <c r="I61" s="89">
        <v>186</v>
      </c>
      <c r="J61" s="89">
        <v>130</v>
      </c>
      <c r="K61" s="89">
        <f t="shared" ref="K61:K64" si="11">I61-J61</f>
        <v>56</v>
      </c>
      <c r="L61" s="140"/>
      <c r="M61" s="61">
        <v>2.85</v>
      </c>
      <c r="N61" s="90" t="s">
        <v>2630</v>
      </c>
      <c r="O61" s="61">
        <v>6000</v>
      </c>
      <c r="P61" s="61">
        <v>186</v>
      </c>
      <c r="Q61" s="90" t="s">
        <v>373</v>
      </c>
      <c r="R61" s="61"/>
    </row>
    <row r="62" s="18" customFormat="1" ht="24" spans="1:18">
      <c r="A62" s="88">
        <v>2</v>
      </c>
      <c r="B62" s="89" t="s">
        <v>88</v>
      </c>
      <c r="C62" s="89" t="s">
        <v>2631</v>
      </c>
      <c r="D62" s="90" t="s">
        <v>2632</v>
      </c>
      <c r="E62" s="90" t="s">
        <v>1702</v>
      </c>
      <c r="F62" s="90" t="s">
        <v>2633</v>
      </c>
      <c r="G62" s="90"/>
      <c r="H62" s="90" t="s">
        <v>2629</v>
      </c>
      <c r="I62" s="89">
        <v>75</v>
      </c>
      <c r="J62" s="89">
        <v>52.5</v>
      </c>
      <c r="K62" s="89">
        <f t="shared" si="11"/>
        <v>22.5</v>
      </c>
      <c r="L62" s="140"/>
      <c r="M62" s="61">
        <v>1.143</v>
      </c>
      <c r="N62" s="90" t="s">
        <v>2634</v>
      </c>
      <c r="O62" s="61">
        <v>642</v>
      </c>
      <c r="P62" s="61">
        <v>642</v>
      </c>
      <c r="Q62" s="90" t="s">
        <v>373</v>
      </c>
      <c r="R62" s="61"/>
    </row>
    <row r="63" s="18" customFormat="1" ht="24" spans="1:18">
      <c r="A63" s="88">
        <v>3</v>
      </c>
      <c r="B63" s="89" t="s">
        <v>88</v>
      </c>
      <c r="C63" s="89" t="s">
        <v>2635</v>
      </c>
      <c r="D63" s="90" t="s">
        <v>2636</v>
      </c>
      <c r="E63" s="90" t="s">
        <v>771</v>
      </c>
      <c r="F63" s="90" t="s">
        <v>1751</v>
      </c>
      <c r="G63" s="90"/>
      <c r="H63" s="90" t="s">
        <v>2629</v>
      </c>
      <c r="I63" s="89">
        <v>43</v>
      </c>
      <c r="J63" s="89">
        <v>30.1</v>
      </c>
      <c r="K63" s="89">
        <f t="shared" si="11"/>
        <v>12.9</v>
      </c>
      <c r="L63" s="140"/>
      <c r="M63" s="61">
        <v>0.66</v>
      </c>
      <c r="N63" s="90" t="s">
        <v>2637</v>
      </c>
      <c r="O63" s="61">
        <v>1696</v>
      </c>
      <c r="P63" s="61">
        <v>323</v>
      </c>
      <c r="Q63" s="90" t="s">
        <v>373</v>
      </c>
      <c r="R63" s="61"/>
    </row>
    <row r="64" s="18" customFormat="1" ht="48" spans="1:18">
      <c r="A64" s="88">
        <v>4</v>
      </c>
      <c r="B64" s="89" t="s">
        <v>88</v>
      </c>
      <c r="C64" s="89" t="s">
        <v>2638</v>
      </c>
      <c r="D64" s="90" t="s">
        <v>2639</v>
      </c>
      <c r="E64" s="90" t="s">
        <v>2627</v>
      </c>
      <c r="F64" s="90" t="s">
        <v>2627</v>
      </c>
      <c r="G64" s="90"/>
      <c r="H64" s="90" t="s">
        <v>2629</v>
      </c>
      <c r="I64" s="89">
        <v>118</v>
      </c>
      <c r="J64" s="89">
        <v>82.6</v>
      </c>
      <c r="K64" s="89">
        <f t="shared" si="11"/>
        <v>35.4</v>
      </c>
      <c r="L64" s="140"/>
      <c r="M64" s="61">
        <v>1.82</v>
      </c>
      <c r="N64" s="90" t="s">
        <v>2640</v>
      </c>
      <c r="O64" s="61">
        <v>3000</v>
      </c>
      <c r="P64" s="61">
        <v>29</v>
      </c>
      <c r="Q64" s="90" t="s">
        <v>373</v>
      </c>
      <c r="R64" s="61"/>
    </row>
    <row r="65" s="17" customFormat="1" ht="33" customHeight="1" spans="1:18">
      <c r="A65" s="35" t="s">
        <v>2523</v>
      </c>
      <c r="B65" s="85"/>
      <c r="C65" s="35" t="s">
        <v>2620</v>
      </c>
      <c r="D65" s="87"/>
      <c r="E65" s="87"/>
      <c r="F65" s="87"/>
      <c r="G65" s="87"/>
      <c r="H65" s="71"/>
      <c r="I65" s="107"/>
      <c r="J65" s="107"/>
      <c r="K65" s="96"/>
      <c r="L65" s="107"/>
      <c r="M65" s="107"/>
      <c r="N65" s="126"/>
      <c r="O65" s="87"/>
      <c r="P65" s="87"/>
      <c r="Q65" s="71"/>
      <c r="R65" s="35"/>
    </row>
    <row r="66" s="17" customFormat="1" ht="33" customHeight="1" spans="1:18">
      <c r="A66" s="35"/>
      <c r="B66" s="85"/>
      <c r="C66" s="87"/>
      <c r="D66" s="87"/>
      <c r="E66" s="87"/>
      <c r="F66" s="87"/>
      <c r="G66" s="87"/>
      <c r="H66" s="71"/>
      <c r="I66" s="107"/>
      <c r="J66" s="107"/>
      <c r="K66" s="96"/>
      <c r="L66" s="107"/>
      <c r="M66" s="107"/>
      <c r="N66" s="126"/>
      <c r="O66" s="87"/>
      <c r="P66" s="87"/>
      <c r="Q66" s="71"/>
      <c r="R66" s="35"/>
    </row>
    <row r="67" s="6" customFormat="1" ht="33" customHeight="1" spans="1:18">
      <c r="A67" s="36" t="s">
        <v>2622</v>
      </c>
      <c r="B67" s="36"/>
      <c r="C67" s="35" t="s">
        <v>2435</v>
      </c>
      <c r="D67" s="35"/>
      <c r="E67" s="35"/>
      <c r="F67" s="35"/>
      <c r="G67" s="35"/>
      <c r="H67" s="54"/>
      <c r="I67" s="96">
        <f t="shared" ref="I67:M67" si="12">SUM(I68:I70)</f>
        <v>95</v>
      </c>
      <c r="J67" s="96">
        <f t="shared" si="12"/>
        <v>66.5</v>
      </c>
      <c r="K67" s="96">
        <f t="shared" si="12"/>
        <v>28.5</v>
      </c>
      <c r="L67" s="96">
        <f t="shared" si="12"/>
        <v>0</v>
      </c>
      <c r="M67" s="96">
        <f t="shared" si="12"/>
        <v>0</v>
      </c>
      <c r="N67" s="126"/>
      <c r="O67" s="71"/>
      <c r="P67" s="71"/>
      <c r="Q67" s="72"/>
      <c r="R67" s="35"/>
    </row>
    <row r="68" s="18" customFormat="1" ht="60" spans="1:18">
      <c r="A68" s="88">
        <v>1</v>
      </c>
      <c r="B68" s="89" t="s">
        <v>88</v>
      </c>
      <c r="C68" s="89" t="s">
        <v>2641</v>
      </c>
      <c r="D68" s="90" t="s">
        <v>2642</v>
      </c>
      <c r="E68" s="90" t="s">
        <v>1725</v>
      </c>
      <c r="F68" s="90" t="s">
        <v>2643</v>
      </c>
      <c r="G68" s="90" t="s">
        <v>2644</v>
      </c>
      <c r="H68" s="90" t="s">
        <v>545</v>
      </c>
      <c r="I68" s="89">
        <v>65</v>
      </c>
      <c r="J68" s="89">
        <v>45.5</v>
      </c>
      <c r="K68" s="89">
        <f t="shared" ref="K68:K70" si="13">I68-J68</f>
        <v>19.5</v>
      </c>
      <c r="L68" s="140"/>
      <c r="M68" s="61"/>
      <c r="N68" s="90" t="s">
        <v>2645</v>
      </c>
      <c r="O68" s="61">
        <v>560</v>
      </c>
      <c r="P68" s="61">
        <v>560</v>
      </c>
      <c r="Q68" s="90" t="s">
        <v>2646</v>
      </c>
      <c r="R68" s="61"/>
    </row>
    <row r="69" s="18" customFormat="1" ht="48" spans="1:18">
      <c r="A69" s="88">
        <v>2</v>
      </c>
      <c r="B69" s="89" t="s">
        <v>88</v>
      </c>
      <c r="C69" s="89" t="s">
        <v>2647</v>
      </c>
      <c r="D69" s="90" t="s">
        <v>2648</v>
      </c>
      <c r="E69" s="90" t="s">
        <v>757</v>
      </c>
      <c r="F69" s="90" t="s">
        <v>2649</v>
      </c>
      <c r="G69" s="90" t="s">
        <v>2650</v>
      </c>
      <c r="H69" s="90" t="s">
        <v>545</v>
      </c>
      <c r="I69" s="89">
        <v>15</v>
      </c>
      <c r="J69" s="89">
        <v>10.5</v>
      </c>
      <c r="K69" s="89">
        <f t="shared" si="13"/>
        <v>4.5</v>
      </c>
      <c r="L69" s="140"/>
      <c r="M69" s="61"/>
      <c r="N69" s="90" t="s">
        <v>2651</v>
      </c>
      <c r="O69" s="61">
        <v>270</v>
      </c>
      <c r="P69" s="61"/>
      <c r="Q69" s="90" t="s">
        <v>2652</v>
      </c>
      <c r="R69" s="61"/>
    </row>
    <row r="70" s="18" customFormat="1" ht="36" spans="1:18">
      <c r="A70" s="88">
        <v>3</v>
      </c>
      <c r="B70" s="89" t="s">
        <v>88</v>
      </c>
      <c r="C70" s="89" t="s">
        <v>2653</v>
      </c>
      <c r="D70" s="90" t="s">
        <v>2654</v>
      </c>
      <c r="E70" s="90" t="s">
        <v>757</v>
      </c>
      <c r="F70" s="90" t="s">
        <v>2655</v>
      </c>
      <c r="G70" s="90"/>
      <c r="H70" s="90" t="s">
        <v>545</v>
      </c>
      <c r="I70" s="89">
        <v>15</v>
      </c>
      <c r="J70" s="89">
        <v>10.5</v>
      </c>
      <c r="K70" s="89">
        <f t="shared" si="13"/>
        <v>4.5</v>
      </c>
      <c r="L70" s="140"/>
      <c r="M70" s="61"/>
      <c r="N70" s="90" t="s">
        <v>2656</v>
      </c>
      <c r="O70" s="61">
        <v>127</v>
      </c>
      <c r="P70" s="61"/>
      <c r="Q70" s="90" t="s">
        <v>2652</v>
      </c>
      <c r="R70" s="61" t="s">
        <v>2208</v>
      </c>
    </row>
  </sheetData>
  <mergeCells count="26">
    <mergeCell ref="A1:B1"/>
    <mergeCell ref="A2:R2"/>
    <mergeCell ref="A3:G3"/>
    <mergeCell ref="H3:K3"/>
    <mergeCell ref="O3:R3"/>
    <mergeCell ref="E4:G4"/>
    <mergeCell ref="I4:L4"/>
    <mergeCell ref="O4:P4"/>
    <mergeCell ref="A4:A6"/>
    <mergeCell ref="B4:B6"/>
    <mergeCell ref="C4:C6"/>
    <mergeCell ref="D4:D6"/>
    <mergeCell ref="E5:E6"/>
    <mergeCell ref="F5:F6"/>
    <mergeCell ref="G5:G6"/>
    <mergeCell ref="H4:H6"/>
    <mergeCell ref="I5:I6"/>
    <mergeCell ref="J5:J6"/>
    <mergeCell ref="K5:K6"/>
    <mergeCell ref="L5:L6"/>
    <mergeCell ref="M4:M6"/>
    <mergeCell ref="N4:N6"/>
    <mergeCell ref="O5:O6"/>
    <mergeCell ref="P5:P6"/>
    <mergeCell ref="Q4:Q6"/>
    <mergeCell ref="R4:R6"/>
  </mergeCells>
  <pageMargins left="0.629861111111111" right="0.200694444444444" top="0.590277777777778" bottom="0.590277777777778"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Company>MS</Company>
  <Application>Microsoft Excel</Application>
  <HeadingPairs>
    <vt:vector size="2" baseType="variant">
      <vt:variant>
        <vt:lpstr>工作表</vt:lpstr>
      </vt:variant>
      <vt:variant>
        <vt:i4>10</vt:i4>
      </vt:variant>
    </vt:vector>
  </HeadingPairs>
  <TitlesOfParts>
    <vt:vector size="10" baseType="lpstr">
      <vt:lpstr>前期（初稿） </vt:lpstr>
      <vt:lpstr>前期（删除）</vt:lpstr>
      <vt:lpstr>前期计划</vt:lpstr>
      <vt:lpstr>农口计划表 (初稿)</vt:lpstr>
      <vt:lpstr>农口计划表 (删除)</vt:lpstr>
      <vt:lpstr>农口计划表</vt:lpstr>
      <vt:lpstr>为民办实事计划</vt:lpstr>
      <vt:lpstr>水库移民</vt:lpstr>
      <vt:lpstr>为民办实事项目</vt:lpstr>
      <vt:lpstr>库区移民计划表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张旭辉</dc:creator>
  <cp:lastModifiedBy>普通用户</cp:lastModifiedBy>
  <cp:revision>1</cp:revision>
  <dcterms:created xsi:type="dcterms:W3CDTF">2009-10-12T03:06:00Z</dcterms:created>
  <cp:lastPrinted>2019-06-10T01:47:00Z</cp:lastPrinted>
  <dcterms:modified xsi:type="dcterms:W3CDTF">2022-02-11T09:35:49Z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2052-11.8.2.9067</vt:lpwstr>
  </property>
  <property fmtid="{D5CDD505-2E9C-101B-9397-08002B2CF9AE}" pid="3" name="ICV">
    <vt:lpwstr>30748007D8C34F2BAC0981AE3212DAE2</vt:lpwstr>
  </property>
</Properties>
</file>